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Hoja1" sheetId="1" r:id="rId1"/>
    <sheet name="Hoja2" sheetId="2" r:id="rId2"/>
    <sheet name="Hoja3" sheetId="3" r:id="rId3"/>
  </sheets>
  <definedNames>
    <definedName name="solver_adj" localSheetId="0" hidden="1">Hoja1!$K$14</definedName>
    <definedName name="solver_cvg" localSheetId="0" hidden="1">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Hoja1!$K$14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Hoja1!$K$31</definedName>
    <definedName name="solver_pre" localSheetId="0" hidden="1">1</definedName>
    <definedName name="solver_rel1" localSheetId="0" hidden="1">3</definedName>
    <definedName name="solver_rhs1" localSheetId="0" hidden="1">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G4" i="1"/>
  <c r="E4"/>
  <c r="D31" l="1"/>
  <c r="C31"/>
  <c r="E20"/>
  <c r="H20" s="1"/>
  <c r="E21"/>
  <c r="H21" s="1"/>
  <c r="E22"/>
  <c r="H22" s="1"/>
  <c r="E23"/>
  <c r="H23" s="1"/>
  <c r="E24"/>
  <c r="H24" s="1"/>
  <c r="E25"/>
  <c r="H25" s="1"/>
  <c r="E26"/>
  <c r="H26" s="1"/>
  <c r="E27"/>
  <c r="H27" s="1"/>
  <c r="E28"/>
  <c r="H28" s="1"/>
  <c r="E29"/>
  <c r="H29" s="1"/>
  <c r="E30"/>
  <c r="H30" s="1"/>
  <c r="E19"/>
  <c r="H19" s="1"/>
  <c r="C20"/>
  <c r="C21"/>
  <c r="C22"/>
  <c r="C23"/>
  <c r="C24"/>
  <c r="C25"/>
  <c r="C26"/>
  <c r="C27"/>
  <c r="C28"/>
  <c r="C29"/>
  <c r="C30"/>
  <c r="C19"/>
  <c r="K7"/>
  <c r="H5" s="1"/>
  <c r="G5"/>
  <c r="G6"/>
  <c r="G7"/>
  <c r="G8"/>
  <c r="G9"/>
  <c r="G10"/>
  <c r="G11"/>
  <c r="G12"/>
  <c r="G13"/>
  <c r="G14"/>
  <c r="G15"/>
  <c r="E5"/>
  <c r="E6"/>
  <c r="E7"/>
  <c r="E8"/>
  <c r="E9"/>
  <c r="E10"/>
  <c r="E11"/>
  <c r="E12"/>
  <c r="E13"/>
  <c r="E14"/>
  <c r="E15"/>
  <c r="J30" l="1"/>
  <c r="I30"/>
  <c r="J28"/>
  <c r="I28"/>
  <c r="J26"/>
  <c r="I26"/>
  <c r="J24"/>
  <c r="I24"/>
  <c r="J22"/>
  <c r="I22"/>
  <c r="J20"/>
  <c r="I20"/>
  <c r="J19"/>
  <c r="I19"/>
  <c r="J29"/>
  <c r="I29"/>
  <c r="J27"/>
  <c r="I27"/>
  <c r="J25"/>
  <c r="I25"/>
  <c r="J23"/>
  <c r="I23"/>
  <c r="J21"/>
  <c r="I21"/>
  <c r="F19"/>
  <c r="F29"/>
  <c r="F27"/>
  <c r="F25"/>
  <c r="F23"/>
  <c r="F21"/>
  <c r="G19"/>
  <c r="G29"/>
  <c r="G27"/>
  <c r="G25"/>
  <c r="G23"/>
  <c r="G21"/>
  <c r="F30"/>
  <c r="F28"/>
  <c r="F26"/>
  <c r="F24"/>
  <c r="F22"/>
  <c r="F20"/>
  <c r="G30"/>
  <c r="G28"/>
  <c r="G26"/>
  <c r="G24"/>
  <c r="G22"/>
  <c r="G20"/>
  <c r="H14"/>
  <c r="D29" s="1"/>
  <c r="H12"/>
  <c r="D27" s="1"/>
  <c r="H10"/>
  <c r="D25" s="1"/>
  <c r="H8"/>
  <c r="D23" s="1"/>
  <c r="H6"/>
  <c r="D21" s="1"/>
  <c r="H4"/>
  <c r="H15"/>
  <c r="D30" s="1"/>
  <c r="H13"/>
  <c r="D28" s="1"/>
  <c r="H11"/>
  <c r="D26" s="1"/>
  <c r="H9"/>
  <c r="D24" s="1"/>
  <c r="H7"/>
  <c r="D19"/>
  <c r="D20"/>
  <c r="D22"/>
  <c r="K19" l="1"/>
  <c r="F31"/>
  <c r="K22"/>
  <c r="K26"/>
  <c r="K30"/>
  <c r="G31"/>
  <c r="K23"/>
  <c r="K27"/>
  <c r="J31"/>
  <c r="K20"/>
  <c r="K24"/>
  <c r="K28"/>
  <c r="K21"/>
  <c r="K25"/>
  <c r="K29"/>
  <c r="I31"/>
  <c r="K31" l="1"/>
</calcChain>
</file>

<file path=xl/sharedStrings.xml><?xml version="1.0" encoding="utf-8"?>
<sst xmlns="http://schemas.openxmlformats.org/spreadsheetml/2006/main" count="70" uniqueCount="53">
  <si>
    <t>Mes</t>
  </si>
  <si>
    <t>Ventas $</t>
  </si>
  <si>
    <t>Enero</t>
  </si>
  <si>
    <t>Febrero</t>
  </si>
  <si>
    <t>Marzo</t>
  </si>
  <si>
    <t>Abril</t>
  </si>
  <si>
    <t>Valor de la mercancia ($)</t>
  </si>
  <si>
    <t>Demanda unidades</t>
  </si>
  <si>
    <t>Densidad del producto ($/lb)</t>
  </si>
  <si>
    <t>Demanda en libras</t>
  </si>
  <si>
    <t>Requerimientos de espacio (pies²)</t>
  </si>
  <si>
    <t>Rotacion de inventario</t>
  </si>
  <si>
    <t>mes</t>
  </si>
  <si>
    <t xml:space="preserve">Porcentaje de utilizacion </t>
  </si>
  <si>
    <t>Porcentaje de variabilidad</t>
  </si>
  <si>
    <t>Volumen especifico x libra</t>
  </si>
  <si>
    <t>pies³/lb</t>
  </si>
  <si>
    <t xml:space="preserve">Altura </t>
  </si>
  <si>
    <t>pies</t>
  </si>
  <si>
    <t>Espacio requerido por libra</t>
  </si>
  <si>
    <t>pies²/lb</t>
  </si>
  <si>
    <t>Mayo</t>
  </si>
  <si>
    <t>Costo de construccion</t>
  </si>
  <si>
    <t>$/pie²</t>
  </si>
  <si>
    <t>Junio</t>
  </si>
  <si>
    <t>Tiempo de amortizacion</t>
  </si>
  <si>
    <t>años</t>
  </si>
  <si>
    <t>Julio</t>
  </si>
  <si>
    <t>Costo variable de operación (privada)</t>
  </si>
  <si>
    <t>$/lb</t>
  </si>
  <si>
    <t>Agosto</t>
  </si>
  <si>
    <t>Costo fijo anual (privada)</t>
  </si>
  <si>
    <t>Septiembre</t>
  </si>
  <si>
    <t>Cargo manejo (rentada)</t>
  </si>
  <si>
    <t>Octubre</t>
  </si>
  <si>
    <t>Costo de renta</t>
  </si>
  <si>
    <t>Noviembre</t>
  </si>
  <si>
    <t>TAMAÑO TENTATIVO DE LA BODEGA</t>
  </si>
  <si>
    <t>pies²</t>
  </si>
  <si>
    <t>Diciembre</t>
  </si>
  <si>
    <t>ANÁLISIS DEL COSTO TOTAL ANUAL EN RELACIÓN A LA DIMENSIÓN DE LA BODEGA</t>
  </si>
  <si>
    <t>OPERACIÓN BODEGA PRIVADA</t>
  </si>
  <si>
    <t>OPERACIÓN BODEGA RENTADA</t>
  </si>
  <si>
    <t>Demanda (libras)</t>
  </si>
  <si>
    <t>% Bodega Privada</t>
  </si>
  <si>
    <t>Costo fijo mensual ($)</t>
  </si>
  <si>
    <t>Costo variable mensual ($)</t>
  </si>
  <si>
    <t>% Bodega rentada</t>
  </si>
  <si>
    <t>Costo de renta ($)</t>
  </si>
  <si>
    <t>Costo manejo ($)</t>
  </si>
  <si>
    <t>Costo mensual ($)</t>
  </si>
  <si>
    <t>TOTAL</t>
  </si>
  <si>
    <t>bryan salazar lópez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</si>
</sst>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164" formatCode="0.0%"/>
    <numFmt numFmtId="165" formatCode="_(&quot;$&quot;\ * #,##0_);_(&quot;$&quot;\ * \(#,##0\);_(&quot;$&quot;\ 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BankGothic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4" fontId="2" fillId="2" borderId="1" xfId="1" applyFont="1" applyFill="1" applyBorder="1"/>
    <xf numFmtId="164" fontId="2" fillId="0" borderId="2" xfId="0" applyNumberFormat="1" applyFont="1" applyFill="1" applyBorder="1"/>
    <xf numFmtId="44" fontId="2" fillId="2" borderId="1" xfId="1" applyFont="1" applyFill="1" applyBorder="1" applyAlignment="1">
      <alignment horizontal="center"/>
    </xf>
    <xf numFmtId="164" fontId="2" fillId="0" borderId="2" xfId="2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4" fontId="0" fillId="0" borderId="1" xfId="1" applyFont="1" applyBorder="1"/>
    <xf numFmtId="10" fontId="0" fillId="0" borderId="1" xfId="0" applyNumberFormat="1" applyBorder="1"/>
    <xf numFmtId="44" fontId="0" fillId="0" borderId="1" xfId="1" applyFont="1" applyBorder="1" applyAlignment="1">
      <alignment horizontal="center"/>
    </xf>
    <xf numFmtId="10" fontId="0" fillId="0" borderId="1" xfId="2" applyNumberFormat="1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/>
    <xf numFmtId="44" fontId="0" fillId="4" borderId="1" xfId="1" applyFont="1" applyFill="1" applyBorder="1" applyAlignment="1" applyProtection="1">
      <alignment horizontal="center"/>
      <protection locked="0"/>
    </xf>
    <xf numFmtId="44" fontId="0" fillId="4" borderId="1" xfId="1" applyNumberFormat="1" applyFont="1" applyFill="1" applyBorder="1" applyAlignment="1" applyProtection="1">
      <alignment horizontal="center"/>
      <protection locked="0"/>
    </xf>
    <xf numFmtId="165" fontId="0" fillId="4" borderId="1" xfId="1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10" fontId="0" fillId="4" borderId="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/>
    <xf numFmtId="2" fontId="2" fillId="2" borderId="1" xfId="1" applyNumberFormat="1" applyFont="1" applyFill="1" applyBorder="1"/>
    <xf numFmtId="0" fontId="0" fillId="0" borderId="1" xfId="0" applyBorder="1" applyAlignment="1">
      <alignment horizontal="center" vertical="center"/>
    </xf>
    <xf numFmtId="0" fontId="2" fillId="3" borderId="1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32"/>
  <sheetViews>
    <sheetView tabSelected="1" workbookViewId="0">
      <selection activeCell="K14" sqref="K14:K15"/>
    </sheetView>
  </sheetViews>
  <sheetFormatPr baseColWidth="10" defaultColWidth="0" defaultRowHeight="15" zeroHeight="1"/>
  <cols>
    <col min="1" max="1" width="1.42578125" customWidth="1"/>
    <col min="2" max="2" width="17.5703125" customWidth="1"/>
    <col min="3" max="3" width="20" customWidth="1"/>
    <col min="4" max="4" width="16.85546875" customWidth="1"/>
    <col min="5" max="5" width="19.85546875" customWidth="1"/>
    <col min="6" max="6" width="14.7109375" customWidth="1"/>
    <col min="7" max="7" width="19" customWidth="1"/>
    <col min="8" max="8" width="19.85546875" customWidth="1"/>
    <col min="9" max="9" width="18.28515625" bestFit="1" customWidth="1"/>
    <col min="10" max="10" width="15.5703125" customWidth="1"/>
    <col min="11" max="11" width="15.7109375" customWidth="1"/>
    <col min="12" max="12" width="18.5703125" customWidth="1"/>
    <col min="13" max="13" width="11.42578125" customWidth="1"/>
    <col min="15" max="16384" width="11.42578125" hidden="1"/>
  </cols>
  <sheetData>
    <row r="1" spans="2:12"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2">
      <c r="B2" s="28" t="s">
        <v>0</v>
      </c>
      <c r="C2" s="28" t="s">
        <v>1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5" t="s">
        <v>11</v>
      </c>
      <c r="J2" s="26"/>
      <c r="K2" s="20">
        <v>3</v>
      </c>
      <c r="L2" s="19" t="s">
        <v>12</v>
      </c>
    </row>
    <row r="3" spans="2:12">
      <c r="B3" s="28"/>
      <c r="C3" s="28"/>
      <c r="D3" s="28"/>
      <c r="E3" s="28"/>
      <c r="F3" s="28"/>
      <c r="G3" s="28"/>
      <c r="H3" s="28"/>
      <c r="I3" s="25" t="s">
        <v>13</v>
      </c>
      <c r="J3" s="26"/>
      <c r="K3" s="21">
        <v>0.5</v>
      </c>
      <c r="L3" s="2"/>
    </row>
    <row r="4" spans="2:12">
      <c r="B4" s="15" t="s">
        <v>2</v>
      </c>
      <c r="C4" s="18">
        <v>66500</v>
      </c>
      <c r="D4" s="17">
        <v>1</v>
      </c>
      <c r="E4" s="15">
        <f>C4/D4</f>
        <v>66500</v>
      </c>
      <c r="F4" s="16">
        <v>1</v>
      </c>
      <c r="G4" s="15">
        <f>C4/F4</f>
        <v>66500</v>
      </c>
      <c r="H4" s="14">
        <f>(1/K$2)*($K$7)*(IF($K$3=0,1,1/$K$3))*(IF($K$4=0,1,1/$K$4))*(G4)</f>
        <v>1979.1666666666665</v>
      </c>
      <c r="I4" s="25" t="s">
        <v>14</v>
      </c>
      <c r="J4" s="26"/>
      <c r="K4" s="21">
        <v>0.7</v>
      </c>
      <c r="L4" s="2"/>
    </row>
    <row r="5" spans="2:12">
      <c r="B5" s="15" t="s">
        <v>3</v>
      </c>
      <c r="C5" s="18">
        <v>328000</v>
      </c>
      <c r="D5" s="17">
        <v>1</v>
      </c>
      <c r="E5" s="15">
        <f t="shared" ref="E5:E15" si="0">C5/D5</f>
        <v>328000</v>
      </c>
      <c r="F5" s="16">
        <v>1</v>
      </c>
      <c r="G5" s="15">
        <f t="shared" ref="G5:G15" si="1">C5/F5</f>
        <v>328000</v>
      </c>
      <c r="H5" s="14">
        <f t="shared" ref="H5:H15" si="2">(1/K$2)*($K$7)*(IF($K$3=0,1,1/$K$3))*(IF($K$4=0,1,1/$K$4))*(G5)</f>
        <v>9761.9047619047615</v>
      </c>
      <c r="I5" s="25" t="s">
        <v>15</v>
      </c>
      <c r="J5" s="26"/>
      <c r="K5" s="20">
        <v>0.5</v>
      </c>
      <c r="L5" s="19" t="s">
        <v>16</v>
      </c>
    </row>
    <row r="6" spans="2:12">
      <c r="B6" s="15" t="s">
        <v>4</v>
      </c>
      <c r="C6" s="18">
        <v>1048500</v>
      </c>
      <c r="D6" s="17">
        <v>1</v>
      </c>
      <c r="E6" s="15">
        <f t="shared" si="0"/>
        <v>1048500</v>
      </c>
      <c r="F6" s="16">
        <v>1</v>
      </c>
      <c r="G6" s="15">
        <f t="shared" si="1"/>
        <v>1048500</v>
      </c>
      <c r="H6" s="14">
        <f t="shared" si="2"/>
        <v>31205.357142857141</v>
      </c>
      <c r="I6" s="25" t="s">
        <v>17</v>
      </c>
      <c r="J6" s="26"/>
      <c r="K6" s="20">
        <v>16</v>
      </c>
      <c r="L6" s="19" t="s">
        <v>18</v>
      </c>
    </row>
    <row r="7" spans="2:12">
      <c r="B7" s="15" t="s">
        <v>5</v>
      </c>
      <c r="C7" s="18">
        <v>2141000</v>
      </c>
      <c r="D7" s="17">
        <v>1</v>
      </c>
      <c r="E7" s="15">
        <f t="shared" si="0"/>
        <v>2141000</v>
      </c>
      <c r="F7" s="16">
        <v>1</v>
      </c>
      <c r="G7" s="15">
        <f t="shared" si="1"/>
        <v>2141000</v>
      </c>
      <c r="H7" s="14">
        <f t="shared" si="2"/>
        <v>63720.238095238092</v>
      </c>
      <c r="I7" s="25" t="s">
        <v>19</v>
      </c>
      <c r="J7" s="26"/>
      <c r="K7" s="19">
        <f>(K5/K6)</f>
        <v>3.125E-2</v>
      </c>
      <c r="L7" s="19" t="s">
        <v>20</v>
      </c>
    </row>
    <row r="8" spans="2:12">
      <c r="B8" s="15" t="s">
        <v>21</v>
      </c>
      <c r="C8" s="18">
        <v>2820000</v>
      </c>
      <c r="D8" s="17">
        <v>1</v>
      </c>
      <c r="E8" s="15">
        <f t="shared" si="0"/>
        <v>2820000</v>
      </c>
      <c r="F8" s="16">
        <v>1</v>
      </c>
      <c r="G8" s="15">
        <f t="shared" si="1"/>
        <v>2820000</v>
      </c>
      <c r="H8" s="14">
        <f t="shared" si="2"/>
        <v>83928.57142857142</v>
      </c>
      <c r="I8" s="25" t="s">
        <v>22</v>
      </c>
      <c r="J8" s="26"/>
      <c r="K8" s="20">
        <v>30</v>
      </c>
      <c r="L8" s="19" t="s">
        <v>23</v>
      </c>
    </row>
    <row r="9" spans="2:12">
      <c r="B9" s="15" t="s">
        <v>24</v>
      </c>
      <c r="C9" s="18">
        <v>2395000</v>
      </c>
      <c r="D9" s="17">
        <v>1</v>
      </c>
      <c r="E9" s="15">
        <f t="shared" si="0"/>
        <v>2395000</v>
      </c>
      <c r="F9" s="16">
        <v>1</v>
      </c>
      <c r="G9" s="15">
        <f t="shared" si="1"/>
        <v>2395000</v>
      </c>
      <c r="H9" s="14">
        <f t="shared" si="2"/>
        <v>71279.761904761894</v>
      </c>
      <c r="I9" s="25" t="s">
        <v>25</v>
      </c>
      <c r="J9" s="26"/>
      <c r="K9" s="20">
        <v>20</v>
      </c>
      <c r="L9" s="19" t="s">
        <v>26</v>
      </c>
    </row>
    <row r="10" spans="2:12">
      <c r="B10" s="15" t="s">
        <v>27</v>
      </c>
      <c r="C10" s="18">
        <v>1303000</v>
      </c>
      <c r="D10" s="17">
        <v>1</v>
      </c>
      <c r="E10" s="15">
        <f t="shared" si="0"/>
        <v>1303000</v>
      </c>
      <c r="F10" s="16">
        <v>1</v>
      </c>
      <c r="G10" s="15">
        <f t="shared" si="1"/>
        <v>1303000</v>
      </c>
      <c r="H10" s="14">
        <f t="shared" si="2"/>
        <v>38779.761904761901</v>
      </c>
      <c r="I10" s="25" t="s">
        <v>28</v>
      </c>
      <c r="J10" s="26"/>
      <c r="K10" s="20">
        <v>0.05</v>
      </c>
      <c r="L10" s="19" t="s">
        <v>29</v>
      </c>
    </row>
    <row r="11" spans="2:12">
      <c r="B11" s="15" t="s">
        <v>30</v>
      </c>
      <c r="C11" s="18">
        <v>460900</v>
      </c>
      <c r="D11" s="17">
        <v>1</v>
      </c>
      <c r="E11" s="15">
        <f t="shared" si="0"/>
        <v>460900</v>
      </c>
      <c r="F11" s="16">
        <v>1</v>
      </c>
      <c r="G11" s="15">
        <f t="shared" si="1"/>
        <v>460900</v>
      </c>
      <c r="H11" s="14">
        <f t="shared" si="2"/>
        <v>13717.261904761905</v>
      </c>
      <c r="I11" s="25" t="s">
        <v>31</v>
      </c>
      <c r="J11" s="26"/>
      <c r="K11" s="20">
        <v>3</v>
      </c>
      <c r="L11" s="19" t="s">
        <v>23</v>
      </c>
    </row>
    <row r="12" spans="2:12">
      <c r="B12" s="15" t="s">
        <v>32</v>
      </c>
      <c r="C12" s="18">
        <v>99900</v>
      </c>
      <c r="D12" s="17">
        <v>1</v>
      </c>
      <c r="E12" s="15">
        <f t="shared" si="0"/>
        <v>99900</v>
      </c>
      <c r="F12" s="16">
        <v>1</v>
      </c>
      <c r="G12" s="15">
        <f t="shared" si="1"/>
        <v>99900</v>
      </c>
      <c r="H12" s="14">
        <f t="shared" si="2"/>
        <v>2973.2142857142853</v>
      </c>
      <c r="I12" s="25" t="s">
        <v>33</v>
      </c>
      <c r="J12" s="26"/>
      <c r="K12" s="20">
        <v>7.0000000000000007E-2</v>
      </c>
      <c r="L12" s="19" t="s">
        <v>29</v>
      </c>
    </row>
    <row r="13" spans="2:12">
      <c r="B13" s="15" t="s">
        <v>34</v>
      </c>
      <c r="C13" s="18">
        <v>15300</v>
      </c>
      <c r="D13" s="17">
        <v>1</v>
      </c>
      <c r="E13" s="15">
        <f t="shared" si="0"/>
        <v>15300</v>
      </c>
      <c r="F13" s="16">
        <v>1</v>
      </c>
      <c r="G13" s="15">
        <f t="shared" si="1"/>
        <v>15300</v>
      </c>
      <c r="H13" s="14">
        <f t="shared" si="2"/>
        <v>455.35714285714283</v>
      </c>
      <c r="I13" s="25" t="s">
        <v>35</v>
      </c>
      <c r="J13" s="26"/>
      <c r="K13" s="20">
        <v>0.1</v>
      </c>
      <c r="L13" s="19" t="s">
        <v>29</v>
      </c>
    </row>
    <row r="14" spans="2:12">
      <c r="B14" s="15" t="s">
        <v>36</v>
      </c>
      <c r="C14" s="18">
        <v>302200</v>
      </c>
      <c r="D14" s="17">
        <v>1</v>
      </c>
      <c r="E14" s="15">
        <f t="shared" si="0"/>
        <v>302200</v>
      </c>
      <c r="F14" s="16">
        <v>1</v>
      </c>
      <c r="G14" s="15">
        <f t="shared" si="1"/>
        <v>302200</v>
      </c>
      <c r="H14" s="14">
        <f t="shared" si="2"/>
        <v>8994.0476190476184</v>
      </c>
      <c r="I14" s="31" t="s">
        <v>37</v>
      </c>
      <c r="J14" s="32"/>
      <c r="K14" s="29"/>
      <c r="L14" s="24" t="s">
        <v>38</v>
      </c>
    </row>
    <row r="15" spans="2:12">
      <c r="B15" s="15" t="s">
        <v>39</v>
      </c>
      <c r="C15" s="18">
        <v>556700</v>
      </c>
      <c r="D15" s="17">
        <v>1</v>
      </c>
      <c r="E15" s="15">
        <f t="shared" si="0"/>
        <v>556700</v>
      </c>
      <c r="F15" s="16">
        <v>1</v>
      </c>
      <c r="G15" s="15">
        <f t="shared" si="1"/>
        <v>556700</v>
      </c>
      <c r="H15" s="14">
        <f t="shared" si="2"/>
        <v>16568.452380952382</v>
      </c>
      <c r="I15" s="33"/>
      <c r="J15" s="34"/>
      <c r="K15" s="30"/>
      <c r="L15" s="24"/>
    </row>
    <row r="16" spans="2:12">
      <c r="B16" s="1"/>
      <c r="C16" s="1"/>
      <c r="D16" s="2"/>
      <c r="E16" s="1"/>
      <c r="F16" s="35" t="s">
        <v>41</v>
      </c>
      <c r="G16" s="35"/>
      <c r="H16" s="35"/>
      <c r="I16" s="35" t="s">
        <v>42</v>
      </c>
      <c r="J16" s="35"/>
      <c r="K16" s="35"/>
      <c r="L16" s="1"/>
    </row>
    <row r="17" spans="2:12">
      <c r="B17" s="28" t="s">
        <v>0</v>
      </c>
      <c r="C17" s="28" t="s">
        <v>43</v>
      </c>
      <c r="D17" s="28" t="s">
        <v>10</v>
      </c>
      <c r="E17" s="28" t="s">
        <v>44</v>
      </c>
      <c r="F17" s="28" t="s">
        <v>45</v>
      </c>
      <c r="G17" s="28" t="s">
        <v>46</v>
      </c>
      <c r="H17" s="28" t="s">
        <v>47</v>
      </c>
      <c r="I17" s="28" t="s">
        <v>48</v>
      </c>
      <c r="J17" s="28" t="s">
        <v>49</v>
      </c>
      <c r="K17" s="28" t="s">
        <v>50</v>
      </c>
      <c r="L17" s="1"/>
    </row>
    <row r="18" spans="2:12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1"/>
    </row>
    <row r="19" spans="2:12">
      <c r="B19" s="15" t="s">
        <v>2</v>
      </c>
      <c r="C19" s="14">
        <f>G4</f>
        <v>66500</v>
      </c>
      <c r="D19" s="14">
        <f>(1/K$2)*($K$7)*(IF($K$3=0,1,1/$K$3))*(IF($K$4=0,1,1/$K$4))*(C19)</f>
        <v>1979.1666666666665</v>
      </c>
      <c r="E19" s="13">
        <f>IF(D19&lt;$K$14,1,$K$14/D19)</f>
        <v>0</v>
      </c>
      <c r="F19" s="12">
        <f>IF(E19&gt;0,((($K$14*$K$8)/($K$9))+($K$11*$K$14))/12,0)</f>
        <v>0</v>
      </c>
      <c r="G19" s="10">
        <f>C19*E19*$K$10</f>
        <v>0</v>
      </c>
      <c r="H19" s="11">
        <f>1-E19</f>
        <v>1</v>
      </c>
      <c r="I19" s="10">
        <f>IF(H19&gt;0,C19*(H19/$K$2)*$K$13,0)</f>
        <v>2216.6666666666665</v>
      </c>
      <c r="J19" s="10">
        <f>IF(H19&gt;0,C19*H19*$K$12,0)</f>
        <v>4655</v>
      </c>
      <c r="K19" s="10">
        <f>F19+G19+I19+J19</f>
        <v>6871.6666666666661</v>
      </c>
      <c r="L19" s="1"/>
    </row>
    <row r="20" spans="2:12">
      <c r="B20" s="15" t="s">
        <v>3</v>
      </c>
      <c r="C20" s="14">
        <f t="shared" ref="C20:C30" si="3">G5</f>
        <v>328000</v>
      </c>
      <c r="D20" s="14">
        <f t="shared" ref="D20:D30" si="4">(1/K$2)*($K$7)*(IF($K$3=0,1,1/$K$3))*(IF($K$4=0,1,1/$K$4))*(C20)</f>
        <v>9761.9047619047615</v>
      </c>
      <c r="E20" s="13">
        <f t="shared" ref="E20:E30" si="5">IF(D20&lt;$K$14,1,$K$14/D20)</f>
        <v>0</v>
      </c>
      <c r="F20" s="12">
        <f t="shared" ref="F20:F30" si="6">IF(E20&gt;0,((($K$14*$K$8)/($K$9))+($K$11*$K$14))/12,0)</f>
        <v>0</v>
      </c>
      <c r="G20" s="10">
        <f t="shared" ref="G20:G30" si="7">C20*E20*$K$10</f>
        <v>0</v>
      </c>
      <c r="H20" s="11">
        <f t="shared" ref="H20:H30" si="8">1-E20</f>
        <v>1</v>
      </c>
      <c r="I20" s="10">
        <f t="shared" ref="I20:I30" si="9">IF(H20&gt;0,C20*(H20/$K$2)*$K$13,0)</f>
        <v>10933.333333333334</v>
      </c>
      <c r="J20" s="10">
        <f t="shared" ref="J20:J30" si="10">IF(H20&gt;0,C20*H20*$K$12,0)</f>
        <v>22960.000000000004</v>
      </c>
      <c r="K20" s="10">
        <f t="shared" ref="K20:K30" si="11">F20+G20+I20+J20</f>
        <v>33893.333333333336</v>
      </c>
      <c r="L20" s="1"/>
    </row>
    <row r="21" spans="2:12">
      <c r="B21" s="15" t="s">
        <v>4</v>
      </c>
      <c r="C21" s="14">
        <f t="shared" si="3"/>
        <v>1048500</v>
      </c>
      <c r="D21" s="14">
        <f t="shared" si="4"/>
        <v>31205.357142857141</v>
      </c>
      <c r="E21" s="13">
        <f t="shared" si="5"/>
        <v>0</v>
      </c>
      <c r="F21" s="12">
        <f t="shared" si="6"/>
        <v>0</v>
      </c>
      <c r="G21" s="10">
        <f t="shared" si="7"/>
        <v>0</v>
      </c>
      <c r="H21" s="11">
        <f t="shared" si="8"/>
        <v>1</v>
      </c>
      <c r="I21" s="10">
        <f t="shared" si="9"/>
        <v>34950</v>
      </c>
      <c r="J21" s="10">
        <f t="shared" si="10"/>
        <v>73395</v>
      </c>
      <c r="K21" s="10">
        <f t="shared" si="11"/>
        <v>108345</v>
      </c>
      <c r="L21" s="1"/>
    </row>
    <row r="22" spans="2:12">
      <c r="B22" s="15" t="s">
        <v>5</v>
      </c>
      <c r="C22" s="14">
        <f t="shared" si="3"/>
        <v>2141000</v>
      </c>
      <c r="D22" s="14">
        <f t="shared" si="4"/>
        <v>63720.238095238092</v>
      </c>
      <c r="E22" s="13">
        <f t="shared" si="5"/>
        <v>0</v>
      </c>
      <c r="F22" s="12">
        <f t="shared" si="6"/>
        <v>0</v>
      </c>
      <c r="G22" s="10">
        <f t="shared" si="7"/>
        <v>0</v>
      </c>
      <c r="H22" s="11">
        <f t="shared" si="8"/>
        <v>1</v>
      </c>
      <c r="I22" s="10">
        <f t="shared" si="9"/>
        <v>71366.666666666672</v>
      </c>
      <c r="J22" s="10">
        <f t="shared" si="10"/>
        <v>149870</v>
      </c>
      <c r="K22" s="10">
        <f t="shared" si="11"/>
        <v>221236.66666666669</v>
      </c>
      <c r="L22" s="1"/>
    </row>
    <row r="23" spans="2:12">
      <c r="B23" s="15" t="s">
        <v>21</v>
      </c>
      <c r="C23" s="14">
        <f t="shared" si="3"/>
        <v>2820000</v>
      </c>
      <c r="D23" s="14">
        <f t="shared" si="4"/>
        <v>83928.57142857142</v>
      </c>
      <c r="E23" s="13">
        <f t="shared" si="5"/>
        <v>0</v>
      </c>
      <c r="F23" s="12">
        <f t="shared" si="6"/>
        <v>0</v>
      </c>
      <c r="G23" s="10">
        <f t="shared" si="7"/>
        <v>0</v>
      </c>
      <c r="H23" s="11">
        <f t="shared" si="8"/>
        <v>1</v>
      </c>
      <c r="I23" s="10">
        <f t="shared" si="9"/>
        <v>94000</v>
      </c>
      <c r="J23" s="10">
        <f t="shared" si="10"/>
        <v>197400.00000000003</v>
      </c>
      <c r="K23" s="10">
        <f t="shared" si="11"/>
        <v>291400</v>
      </c>
      <c r="L23" s="1"/>
    </row>
    <row r="24" spans="2:12">
      <c r="B24" s="15" t="s">
        <v>24</v>
      </c>
      <c r="C24" s="14">
        <f t="shared" si="3"/>
        <v>2395000</v>
      </c>
      <c r="D24" s="14">
        <f t="shared" si="4"/>
        <v>71279.761904761894</v>
      </c>
      <c r="E24" s="13">
        <f t="shared" si="5"/>
        <v>0</v>
      </c>
      <c r="F24" s="12">
        <f t="shared" si="6"/>
        <v>0</v>
      </c>
      <c r="G24" s="10">
        <f t="shared" si="7"/>
        <v>0</v>
      </c>
      <c r="H24" s="11">
        <f t="shared" si="8"/>
        <v>1</v>
      </c>
      <c r="I24" s="10">
        <f t="shared" si="9"/>
        <v>79833.333333333328</v>
      </c>
      <c r="J24" s="10">
        <f t="shared" si="10"/>
        <v>167650.00000000003</v>
      </c>
      <c r="K24" s="10">
        <f t="shared" si="11"/>
        <v>247483.33333333337</v>
      </c>
      <c r="L24" s="1"/>
    </row>
    <row r="25" spans="2:12">
      <c r="B25" s="15" t="s">
        <v>27</v>
      </c>
      <c r="C25" s="14">
        <f t="shared" si="3"/>
        <v>1303000</v>
      </c>
      <c r="D25" s="14">
        <f t="shared" si="4"/>
        <v>38779.761904761901</v>
      </c>
      <c r="E25" s="13">
        <f t="shared" si="5"/>
        <v>0</v>
      </c>
      <c r="F25" s="12">
        <f t="shared" si="6"/>
        <v>0</v>
      </c>
      <c r="G25" s="10">
        <f t="shared" si="7"/>
        <v>0</v>
      </c>
      <c r="H25" s="11">
        <f t="shared" si="8"/>
        <v>1</v>
      </c>
      <c r="I25" s="10">
        <f t="shared" si="9"/>
        <v>43433.333333333336</v>
      </c>
      <c r="J25" s="10">
        <f t="shared" si="10"/>
        <v>91210.000000000015</v>
      </c>
      <c r="K25" s="10">
        <f t="shared" si="11"/>
        <v>134643.33333333334</v>
      </c>
      <c r="L25" s="1"/>
    </row>
    <row r="26" spans="2:12">
      <c r="B26" s="15" t="s">
        <v>30</v>
      </c>
      <c r="C26" s="14">
        <f t="shared" si="3"/>
        <v>460900</v>
      </c>
      <c r="D26" s="14">
        <f t="shared" si="4"/>
        <v>13717.261904761905</v>
      </c>
      <c r="E26" s="13">
        <f t="shared" si="5"/>
        <v>0</v>
      </c>
      <c r="F26" s="12">
        <f t="shared" si="6"/>
        <v>0</v>
      </c>
      <c r="G26" s="10">
        <f t="shared" si="7"/>
        <v>0</v>
      </c>
      <c r="H26" s="11">
        <f t="shared" si="8"/>
        <v>1</v>
      </c>
      <c r="I26" s="10">
        <f t="shared" si="9"/>
        <v>15363.333333333332</v>
      </c>
      <c r="J26" s="10">
        <f t="shared" si="10"/>
        <v>32263.000000000004</v>
      </c>
      <c r="K26" s="10">
        <f t="shared" si="11"/>
        <v>47626.333333333336</v>
      </c>
      <c r="L26" s="1"/>
    </row>
    <row r="27" spans="2:12">
      <c r="B27" s="15" t="s">
        <v>32</v>
      </c>
      <c r="C27" s="14">
        <f t="shared" si="3"/>
        <v>99900</v>
      </c>
      <c r="D27" s="14">
        <f t="shared" si="4"/>
        <v>2973.2142857142853</v>
      </c>
      <c r="E27" s="13">
        <f t="shared" si="5"/>
        <v>0</v>
      </c>
      <c r="F27" s="12">
        <f t="shared" si="6"/>
        <v>0</v>
      </c>
      <c r="G27" s="10">
        <f t="shared" si="7"/>
        <v>0</v>
      </c>
      <c r="H27" s="11">
        <f t="shared" si="8"/>
        <v>1</v>
      </c>
      <c r="I27" s="10">
        <f t="shared" si="9"/>
        <v>3330</v>
      </c>
      <c r="J27" s="10">
        <f t="shared" si="10"/>
        <v>6993.0000000000009</v>
      </c>
      <c r="K27" s="10">
        <f t="shared" si="11"/>
        <v>10323</v>
      </c>
      <c r="L27" s="1"/>
    </row>
    <row r="28" spans="2:12">
      <c r="B28" s="15" t="s">
        <v>34</v>
      </c>
      <c r="C28" s="14">
        <f t="shared" si="3"/>
        <v>15300</v>
      </c>
      <c r="D28" s="14">
        <f t="shared" si="4"/>
        <v>455.35714285714283</v>
      </c>
      <c r="E28" s="13">
        <f t="shared" si="5"/>
        <v>0</v>
      </c>
      <c r="F28" s="12">
        <f t="shared" si="6"/>
        <v>0</v>
      </c>
      <c r="G28" s="10">
        <f t="shared" si="7"/>
        <v>0</v>
      </c>
      <c r="H28" s="11">
        <f t="shared" si="8"/>
        <v>1</v>
      </c>
      <c r="I28" s="10">
        <f t="shared" si="9"/>
        <v>510</v>
      </c>
      <c r="J28" s="10">
        <f t="shared" si="10"/>
        <v>1071</v>
      </c>
      <c r="K28" s="10">
        <f t="shared" si="11"/>
        <v>1581</v>
      </c>
      <c r="L28" s="1"/>
    </row>
    <row r="29" spans="2:12">
      <c r="B29" s="15" t="s">
        <v>36</v>
      </c>
      <c r="C29" s="14">
        <f t="shared" si="3"/>
        <v>302200</v>
      </c>
      <c r="D29" s="14">
        <f t="shared" si="4"/>
        <v>8994.0476190476184</v>
      </c>
      <c r="E29" s="13">
        <f t="shared" si="5"/>
        <v>0</v>
      </c>
      <c r="F29" s="12">
        <f t="shared" si="6"/>
        <v>0</v>
      </c>
      <c r="G29" s="10">
        <f t="shared" si="7"/>
        <v>0</v>
      </c>
      <c r="H29" s="11">
        <f t="shared" si="8"/>
        <v>1</v>
      </c>
      <c r="I29" s="10">
        <f t="shared" si="9"/>
        <v>10073.333333333334</v>
      </c>
      <c r="J29" s="10">
        <f t="shared" si="10"/>
        <v>21154.000000000004</v>
      </c>
      <c r="K29" s="10">
        <f t="shared" si="11"/>
        <v>31227.333333333336</v>
      </c>
      <c r="L29" s="1"/>
    </row>
    <row r="30" spans="2:12">
      <c r="B30" s="15" t="s">
        <v>39</v>
      </c>
      <c r="C30" s="14">
        <f t="shared" si="3"/>
        <v>556700</v>
      </c>
      <c r="D30" s="14">
        <f t="shared" si="4"/>
        <v>16568.452380952382</v>
      </c>
      <c r="E30" s="13">
        <f t="shared" si="5"/>
        <v>0</v>
      </c>
      <c r="F30" s="12">
        <f t="shared" si="6"/>
        <v>0</v>
      </c>
      <c r="G30" s="10">
        <f t="shared" si="7"/>
        <v>0</v>
      </c>
      <c r="H30" s="11">
        <f t="shared" si="8"/>
        <v>1</v>
      </c>
      <c r="I30" s="10">
        <f t="shared" si="9"/>
        <v>18556.666666666668</v>
      </c>
      <c r="J30" s="10">
        <f t="shared" si="10"/>
        <v>38969.000000000007</v>
      </c>
      <c r="K30" s="10">
        <f t="shared" si="11"/>
        <v>57525.666666666672</v>
      </c>
      <c r="L30" s="1"/>
    </row>
    <row r="31" spans="2:12">
      <c r="B31" s="9" t="s">
        <v>51</v>
      </c>
      <c r="C31" s="22">
        <f>SUM(C19:C30)</f>
        <v>11537000</v>
      </c>
      <c r="D31" s="8">
        <f>SUM(D19:D30)</f>
        <v>343363.09523809521</v>
      </c>
      <c r="E31" s="7"/>
      <c r="F31" s="6">
        <f>SUM(F19:F30)</f>
        <v>0</v>
      </c>
      <c r="G31" s="4">
        <f>SUM(G19:G30)</f>
        <v>0</v>
      </c>
      <c r="H31" s="5"/>
      <c r="I31" s="4">
        <f>SUM(I19:I30)</f>
        <v>384566.66666666663</v>
      </c>
      <c r="J31" s="4">
        <f>SUM(J19:J30)</f>
        <v>807590</v>
      </c>
      <c r="K31" s="23">
        <f>SUM(K19:K30)</f>
        <v>1192156.6666666667</v>
      </c>
      <c r="L31" s="3"/>
    </row>
    <row r="32" spans="2:12" ht="29.25" customHeight="1">
      <c r="B32" s="36" t="s">
        <v>52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mergeCells count="36">
    <mergeCell ref="B32:L32"/>
    <mergeCell ref="I11:J11"/>
    <mergeCell ref="I3:J3"/>
    <mergeCell ref="I4:J4"/>
    <mergeCell ref="I5:J5"/>
    <mergeCell ref="I6:J6"/>
    <mergeCell ref="I7:J7"/>
    <mergeCell ref="B17:B18"/>
    <mergeCell ref="C17:C18"/>
    <mergeCell ref="D17:D18"/>
    <mergeCell ref="E17:E18"/>
    <mergeCell ref="F17:F18"/>
    <mergeCell ref="H17:H18"/>
    <mergeCell ref="I17:I18"/>
    <mergeCell ref="J17:J18"/>
    <mergeCell ref="K17:K18"/>
    <mergeCell ref="I14:J15"/>
    <mergeCell ref="F16:H16"/>
    <mergeCell ref="I16:K16"/>
    <mergeCell ref="G17:G18"/>
    <mergeCell ref="L14:L15"/>
    <mergeCell ref="I12:J12"/>
    <mergeCell ref="I13:J13"/>
    <mergeCell ref="B1:L1"/>
    <mergeCell ref="I8:J8"/>
    <mergeCell ref="G2:G3"/>
    <mergeCell ref="B2:B3"/>
    <mergeCell ref="C2:C3"/>
    <mergeCell ref="D2:D3"/>
    <mergeCell ref="E2:E3"/>
    <mergeCell ref="F2:F3"/>
    <mergeCell ref="H2:H3"/>
    <mergeCell ref="I2:J2"/>
    <mergeCell ref="I9:J9"/>
    <mergeCell ref="I10:J10"/>
    <mergeCell ref="K14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SalazarFamily</dc:creator>
  <cp:lastModifiedBy>SalazarFamily</cp:lastModifiedBy>
  <dcterms:created xsi:type="dcterms:W3CDTF">2012-06-07T00:15:44Z</dcterms:created>
  <dcterms:modified xsi:type="dcterms:W3CDTF">2012-06-09T00:16:46Z</dcterms:modified>
</cp:coreProperties>
</file>