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Desktop\"/>
    </mc:Choice>
  </mc:AlternateContent>
  <bookViews>
    <workbookView xWindow="0" yWindow="0" windowWidth="28770" windowHeight="12300"/>
  </bookViews>
  <sheets>
    <sheet name="Hoja1" sheetId="1" r:id="rId1"/>
  </sheets>
  <definedNames>
    <definedName name="solver_adj" localSheetId="0" hidden="1">Hoja1!$E$31:$J$40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Hoja1!$E$31:$J$40</definedName>
    <definedName name="solver_lhs10" localSheetId="0" hidden="1">Hoja1!$E$60</definedName>
    <definedName name="solver_lhs11" localSheetId="0" hidden="1">Hoja1!$E$62</definedName>
    <definedName name="solver_lhs12" localSheetId="0" hidden="1">Hoja1!$F$52:$J$52</definedName>
    <definedName name="solver_lhs13" localSheetId="0" hidden="1">Hoja1!$F$53:$J$53</definedName>
    <definedName name="solver_lhs14" localSheetId="0" hidden="1">Hoja1!$F$59:$J$59</definedName>
    <definedName name="solver_lhs15" localSheetId="0" hidden="1">Hoja1!$F$61:$J$61</definedName>
    <definedName name="solver_lhs2" localSheetId="0" hidden="1">Hoja1!$E$31:$J$40</definedName>
    <definedName name="solver_lhs3" localSheetId="0" hidden="1">Hoja1!$E$50:$J$50</definedName>
    <definedName name="solver_lhs4" localSheetId="0" hidden="1">Hoja1!$E$51:$J$51</definedName>
    <definedName name="solver_lhs5" localSheetId="0" hidden="1">Hoja1!$E$54</definedName>
    <definedName name="solver_lhs6" localSheetId="0" hidden="1">Hoja1!$E$55</definedName>
    <definedName name="solver_lhs7" localSheetId="0" hidden="1">Hoja1!$E$56:$J$56</definedName>
    <definedName name="solver_lhs8" localSheetId="0" hidden="1">Hoja1!$E$57:$J$57</definedName>
    <definedName name="solver_lhs9" localSheetId="0" hidden="1">Hoja1!$E$58:$J$58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15</definedName>
    <definedName name="solver_nwt" localSheetId="0" hidden="1">1</definedName>
    <definedName name="solver_opt" localSheetId="0" hidden="1">Hoja1!$E$50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10" localSheetId="0" hidden="1">2</definedName>
    <definedName name="solver_rel11" localSheetId="0" hidden="1">3</definedName>
    <definedName name="solver_rel12" localSheetId="0" hidden="1">2</definedName>
    <definedName name="solver_rel13" localSheetId="0" hidden="1">2</definedName>
    <definedName name="solver_rel14" localSheetId="0" hidden="1">2</definedName>
    <definedName name="solver_rel15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2</definedName>
    <definedName name="solver_rel6" localSheetId="0" hidden="1">2</definedName>
    <definedName name="solver_rel7" localSheetId="0" hidden="1">1</definedName>
    <definedName name="solver_rel8" localSheetId="0" hidden="1">1</definedName>
    <definedName name="solver_rel9" localSheetId="0" hidden="1">1</definedName>
    <definedName name="solver_rhs1" localSheetId="0" hidden="1">entero</definedName>
    <definedName name="solver_rhs10" localSheetId="0" hidden="1">Hoja1!$M$60</definedName>
    <definedName name="solver_rhs11" localSheetId="0" hidden="1">Hoja1!$M$62</definedName>
    <definedName name="solver_rhs12" localSheetId="0" hidden="1">Hoja1!$M$52</definedName>
    <definedName name="solver_rhs13" localSheetId="0" hidden="1">Hoja1!$M$53</definedName>
    <definedName name="solver_rhs14" localSheetId="0" hidden="1">Hoja1!$M$59</definedName>
    <definedName name="solver_rhs15" localSheetId="0" hidden="1">Hoja1!$M$61</definedName>
    <definedName name="solver_rhs2" localSheetId="0" hidden="1">0</definedName>
    <definedName name="solver_rhs3" localSheetId="0" hidden="1">Hoja1!$M$50</definedName>
    <definedName name="solver_rhs4" localSheetId="0" hidden="1">Hoja1!$M$51</definedName>
    <definedName name="solver_rhs5" localSheetId="0" hidden="1">Hoja1!$M$54</definedName>
    <definedName name="solver_rhs6" localSheetId="0" hidden="1">Hoja1!$M$55</definedName>
    <definedName name="solver_rhs7" localSheetId="0" hidden="1">Hoja1!$M$56</definedName>
    <definedName name="solver_rhs8" localSheetId="0" hidden="1">Hoja1!$M$57</definedName>
    <definedName name="solver_rhs9" localSheetId="0" hidden="1">Hoja1!$M$58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E62" i="1"/>
  <c r="G61" i="1"/>
  <c r="H61" i="1"/>
  <c r="I61" i="1"/>
  <c r="J61" i="1"/>
  <c r="F61" i="1"/>
  <c r="E60" i="1"/>
  <c r="G59" i="1"/>
  <c r="H59" i="1"/>
  <c r="I59" i="1"/>
  <c r="J59" i="1"/>
  <c r="F59" i="1"/>
  <c r="F58" i="1"/>
  <c r="G58" i="1"/>
  <c r="H58" i="1"/>
  <c r="I58" i="1"/>
  <c r="J58" i="1"/>
  <c r="E58" i="1"/>
  <c r="E55" i="1"/>
  <c r="E54" i="1"/>
  <c r="G53" i="1"/>
  <c r="H53" i="1"/>
  <c r="I53" i="1"/>
  <c r="J53" i="1"/>
  <c r="F53" i="1"/>
  <c r="G52" i="1"/>
  <c r="H52" i="1"/>
  <c r="I52" i="1"/>
  <c r="J52" i="1"/>
  <c r="F52" i="1"/>
  <c r="E46" i="1"/>
  <c r="E45" i="1"/>
  <c r="E44" i="1"/>
  <c r="E43" i="1"/>
  <c r="F28" i="1"/>
  <c r="F57" i="1" s="1"/>
  <c r="G28" i="1"/>
  <c r="G57" i="1" s="1"/>
  <c r="J28" i="1"/>
  <c r="J57" i="1" s="1"/>
  <c r="E28" i="1"/>
  <c r="E57" i="1" s="1"/>
  <c r="F27" i="1"/>
  <c r="F56" i="1" s="1"/>
  <c r="G27" i="1"/>
  <c r="G56" i="1" s="1"/>
  <c r="H27" i="1"/>
  <c r="H28" i="1" s="1"/>
  <c r="H57" i="1" s="1"/>
  <c r="I27" i="1"/>
  <c r="I28" i="1" s="1"/>
  <c r="I57" i="1" s="1"/>
  <c r="J27" i="1"/>
  <c r="J56" i="1" s="1"/>
  <c r="E27" i="1"/>
  <c r="E56" i="1" s="1"/>
  <c r="F26" i="1"/>
  <c r="F51" i="1" s="1"/>
  <c r="G26" i="1"/>
  <c r="G51" i="1" s="1"/>
  <c r="J26" i="1"/>
  <c r="J51" i="1" s="1"/>
  <c r="E26" i="1"/>
  <c r="E51" i="1" s="1"/>
  <c r="F25" i="1"/>
  <c r="F50" i="1" s="1"/>
  <c r="G25" i="1"/>
  <c r="G50" i="1" s="1"/>
  <c r="H25" i="1"/>
  <c r="H26" i="1" s="1"/>
  <c r="H51" i="1" s="1"/>
  <c r="I25" i="1"/>
  <c r="I50" i="1" s="1"/>
  <c r="J25" i="1"/>
  <c r="J50" i="1" s="1"/>
  <c r="E25" i="1"/>
  <c r="E50" i="1" s="1"/>
  <c r="I26" i="1" l="1"/>
  <c r="I51" i="1" s="1"/>
  <c r="I56" i="1"/>
  <c r="H50" i="1"/>
  <c r="H56" i="1"/>
</calcChain>
</file>

<file path=xl/sharedStrings.xml><?xml version="1.0" encoding="utf-8"?>
<sst xmlns="http://schemas.openxmlformats.org/spreadsheetml/2006/main" count="137" uniqueCount="91">
  <si>
    <t>Requerimientos</t>
  </si>
  <si>
    <t>Días laborales</t>
  </si>
  <si>
    <t>Jornada laboral</t>
  </si>
  <si>
    <t>Tiempo unitario</t>
  </si>
  <si>
    <t>Eficiencia</t>
  </si>
  <si>
    <t>Horas extras máx.</t>
  </si>
  <si>
    <t>Unidades a subcontratar máx.</t>
  </si>
  <si>
    <t>Inventario inicial</t>
  </si>
  <si>
    <t>Costo de tiempo normal</t>
  </si>
  <si>
    <t>Costo de tiempo extra</t>
  </si>
  <si>
    <t>Costo de inventario</t>
  </si>
  <si>
    <t>Costo de subcontratar</t>
  </si>
  <si>
    <t>Costo de contratar</t>
  </si>
  <si>
    <t>Costo de despedir</t>
  </si>
  <si>
    <t>Número inicial de operarios</t>
  </si>
  <si>
    <t>Periodo</t>
  </si>
  <si>
    <t>horas / día / trabajador</t>
  </si>
  <si>
    <t>horas / unidad</t>
  </si>
  <si>
    <t>Fracción</t>
  </si>
  <si>
    <t>Unidades</t>
  </si>
  <si>
    <t>$ / hora</t>
  </si>
  <si>
    <t>$ / unidad / periodo</t>
  </si>
  <si>
    <t>$ / unidad</t>
  </si>
  <si>
    <t>$ / operario</t>
  </si>
  <si>
    <t>Operarios</t>
  </si>
  <si>
    <t>Horas / periodo</t>
  </si>
  <si>
    <t>Unidades / periodo</t>
  </si>
  <si>
    <t>Días / periodo</t>
  </si>
  <si>
    <t>Datos de entrada</t>
  </si>
  <si>
    <t>Cantidad de unidades que puede producir en tiempo normal un operario antiguo en el periodo i</t>
  </si>
  <si>
    <t>Variable</t>
  </si>
  <si>
    <t>Cantidad de unidades que puede producir en tiempo normal un operario nuevo en el periodo i</t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</si>
  <si>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i</t>
    </r>
  </si>
  <si>
    <r>
      <rPr>
        <b/>
        <sz val="11"/>
        <color theme="1"/>
        <rFont val="Calibri"/>
        <family val="2"/>
        <scheme val="minor"/>
      </rPr>
      <t>Pn</t>
    </r>
    <r>
      <rPr>
        <sz val="11"/>
        <color theme="1"/>
        <rFont val="Calibri"/>
        <family val="2"/>
        <scheme val="minor"/>
      </rPr>
      <t>i</t>
    </r>
  </si>
  <si>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i</t>
    </r>
  </si>
  <si>
    <t>Cantidad máxima de unidades que puede producir en tiempo extra un operario antiguo en el periodo i</t>
  </si>
  <si>
    <t>Cantidad máxima de unidades que puede producir en tiempo extra un operario nuevo en el periodo i</t>
  </si>
  <si>
    <r>
      <rPr>
        <b/>
        <sz val="11"/>
        <color theme="1"/>
        <rFont val="Calibri"/>
        <family val="2"/>
        <scheme val="minor"/>
      </rPr>
      <t>Hc</t>
    </r>
    <r>
      <rPr>
        <sz val="11"/>
        <color theme="1"/>
        <rFont val="Calibri"/>
        <family val="2"/>
        <scheme val="minor"/>
      </rPr>
      <t>i</t>
    </r>
  </si>
  <si>
    <t>Cálculos intermedios</t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</si>
  <si>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i</t>
    </r>
  </si>
  <si>
    <t>Cantidad de unidades a producir en tiempo normal por operarios antiguos en el periodo i</t>
  </si>
  <si>
    <t>Cantidad de unidades a producir en tiempo normal por operarios nuevos en el periodo i</t>
  </si>
  <si>
    <r>
      <rPr>
        <b/>
        <sz val="11"/>
        <color theme="1"/>
        <rFont val="Calibri"/>
        <family val="2"/>
        <scheme val="minor"/>
      </rPr>
      <t>xn</t>
    </r>
    <r>
      <rPr>
        <sz val="11"/>
        <color theme="1"/>
        <rFont val="Calibri"/>
        <family val="2"/>
        <scheme val="minor"/>
      </rPr>
      <t>i</t>
    </r>
  </si>
  <si>
    <t>Cantidad de unidades a producir en tiempo extra por operarios antiguos en el periodo i</t>
  </si>
  <si>
    <r>
      <rPr>
        <b/>
        <sz val="11"/>
        <color theme="1"/>
        <rFont val="Calibri"/>
        <family val="2"/>
        <scheme val="minor"/>
      </rPr>
      <t>xz</t>
    </r>
    <r>
      <rPr>
        <sz val="11"/>
        <color theme="1"/>
        <rFont val="Calibri"/>
        <family val="2"/>
        <scheme val="minor"/>
      </rPr>
      <t>i</t>
    </r>
  </si>
  <si>
    <r>
      <rPr>
        <b/>
        <sz val="11"/>
        <color theme="1"/>
        <rFont val="Calibri"/>
        <family val="2"/>
        <scheme val="minor"/>
      </rPr>
      <t>xnz</t>
    </r>
    <r>
      <rPr>
        <sz val="11"/>
        <color theme="1"/>
        <rFont val="Calibri"/>
        <family val="2"/>
        <scheme val="minor"/>
      </rPr>
      <t>i</t>
    </r>
  </si>
  <si>
    <t>Cantidad de unidades a producir en tiempo extra por operarios nuevos en el periodo i</t>
  </si>
  <si>
    <t>Número de operarios a contratar en el periodo i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</si>
  <si>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i</t>
    </r>
  </si>
  <si>
    <t>Número de operarios a despedir en el periodo i</t>
  </si>
  <si>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i</t>
    </r>
  </si>
  <si>
    <t>Número de operarios totales al final del periodo i</t>
  </si>
  <si>
    <t>Número de operarios totales al inicio del periodo i</t>
  </si>
  <si>
    <r>
      <rPr>
        <b/>
        <sz val="11"/>
        <color theme="1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>i</t>
    </r>
  </si>
  <si>
    <t>Número de unidades a subcontratar en el periodo i</t>
  </si>
  <si>
    <r>
      <rPr>
        <b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i</t>
    </r>
  </si>
  <si>
    <t>Número de unidades en inventario al final del periodo i</t>
  </si>
  <si>
    <r>
      <rPr>
        <b/>
        <sz val="11"/>
        <color theme="1"/>
        <rFont val="Calibri"/>
        <family val="2"/>
        <scheme val="minor"/>
      </rPr>
      <t>inv</t>
    </r>
    <r>
      <rPr>
        <sz val="11"/>
        <color theme="1"/>
        <rFont val="Calibri"/>
        <family val="2"/>
        <scheme val="minor"/>
      </rPr>
      <t>i</t>
    </r>
  </si>
  <si>
    <t>Variables de decisión</t>
  </si>
  <si>
    <t>Costo unitario normal</t>
  </si>
  <si>
    <t>Costo unitario normal (op. Nuevos)</t>
  </si>
  <si>
    <t>Costo unitario extra</t>
  </si>
  <si>
    <t>Costo unitario extra (op. Nuevos)</t>
  </si>
  <si>
    <t>Variables financieras (costos)</t>
  </si>
  <si>
    <t>Restricción</t>
  </si>
  <si>
    <t>Restricciones del modelo</t>
  </si>
  <si>
    <t>Restricción de tiempo normal (Producción normal)</t>
  </si>
  <si>
    <t>RHS</t>
  </si>
  <si>
    <r>
      <rPr>
        <b/>
        <sz val="11"/>
        <color theme="1"/>
        <rFont val="Calibri"/>
        <family val="2"/>
        <scheme val="minor"/>
      </rPr>
      <t>oi</t>
    </r>
    <r>
      <rPr>
        <sz val="11"/>
        <color theme="1"/>
        <rFont val="Calibri"/>
        <family val="2"/>
        <scheme val="minor"/>
      </rPr>
      <t>i</t>
    </r>
  </si>
  <si>
    <t>Cada celda debe ser</t>
  </si>
  <si>
    <t>&gt;=</t>
  </si>
  <si>
    <t>LHS</t>
  </si>
  <si>
    <t>Restricción de tiempo normal (Producción normal- Operarios nuevos)</t>
  </si>
  <si>
    <t>=</t>
  </si>
  <si>
    <t>Restricciones de balance de operarios (periodo 1 en adelante)</t>
  </si>
  <si>
    <t>Restricciones de balance para lacontratación de operarios (periodo 1 en adelante)</t>
  </si>
  <si>
    <t>Restricción de cantidad inicial de operarios</t>
  </si>
  <si>
    <t>Restricciones de balance de operarios periodo 0</t>
  </si>
  <si>
    <t>&lt;=</t>
  </si>
  <si>
    <t>Restricciones límite de horas extras operarios antiguos en el periodo i</t>
  </si>
  <si>
    <t>Restricciones límite de horas extras operarios nuevos en el periodo i</t>
  </si>
  <si>
    <t>Restricciones límite de unidades a subcontratar</t>
  </si>
  <si>
    <t xml:space="preserve">Restricciones de balance de inventarios periodo 1 en adelante </t>
  </si>
  <si>
    <t xml:space="preserve">Restricciones de balance de inventarios periodo 0 </t>
  </si>
  <si>
    <t xml:space="preserve">Restricciones de satisfacción de demanda periodo 1 en adelante </t>
  </si>
  <si>
    <t>Restricciones de satisfacción de demanda periodo 0</t>
  </si>
  <si>
    <t>Criterio</t>
  </si>
  <si>
    <t>Función objetivo</t>
  </si>
  <si>
    <t>Minimizar</t>
  </si>
  <si>
    <t>PLANEACIÓN AGREGADA MEDIANTE PROGRAMACIÓN LINEAL MIXTA</t>
  </si>
  <si>
    <t>Desarrollado por: Bryan Salazar López, Ing. M.Sc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</si>
</sst>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9"/>
      </left>
      <right style="thin">
        <color theme="0" tint="-0.249977111117893"/>
      </right>
      <top style="thin">
        <color theme="8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8"/>
      </top>
      <bottom style="thin">
        <color theme="0" tint="-0.249977111117893"/>
      </bottom>
      <diagonal/>
    </border>
    <border>
      <left style="thin">
        <color theme="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8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4" borderId="7" xfId="0" applyFill="1" applyBorder="1" applyAlignment="1">
      <alignment horizontal="right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2</xdr:row>
      <xdr:rowOff>104775</xdr:rowOff>
    </xdr:from>
    <xdr:to>
      <xdr:col>6</xdr:col>
      <xdr:colOff>714375</xdr:colOff>
      <xdr:row>2</xdr:row>
      <xdr:rowOff>1101040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752475"/>
          <a:ext cx="3181350" cy="9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5"/>
  <sheetViews>
    <sheetView showGridLines="0" tabSelected="1" workbookViewId="0">
      <selection activeCell="D9" sqref="D9"/>
    </sheetView>
  </sheetViews>
  <sheetFormatPr baseColWidth="10" defaultRowHeight="15" x14ac:dyDescent="0.25"/>
  <cols>
    <col min="2" max="2" width="13.85546875" customWidth="1"/>
    <col min="3" max="3" width="11.42578125" style="1"/>
    <col min="4" max="4" width="38.85546875" style="2" customWidth="1"/>
    <col min="5" max="5" width="11.42578125" style="1"/>
    <col min="6" max="6" width="15.28515625" style="1" bestFit="1" customWidth="1"/>
    <col min="7" max="7" width="13.140625" style="1" bestFit="1" customWidth="1"/>
    <col min="8" max="10" width="11.42578125" style="1"/>
    <col min="11" max="11" width="18.140625" style="1" bestFit="1" customWidth="1"/>
    <col min="12" max="23" width="11.42578125" style="1"/>
  </cols>
  <sheetData>
    <row r="2" spans="2:11" ht="36" customHeight="1" x14ac:dyDescent="0.25">
      <c r="B2" s="29" t="s">
        <v>89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ht="111" customHeight="1" x14ac:dyDescent="0.25"/>
    <row r="4" spans="2:11" ht="28.5" customHeight="1" x14ac:dyDescent="0.25">
      <c r="B4" s="30" t="s">
        <v>90</v>
      </c>
      <c r="C4" s="30"/>
      <c r="D4" s="30"/>
      <c r="E4" s="30"/>
      <c r="F4" s="30"/>
      <c r="G4" s="30"/>
      <c r="H4" s="30"/>
      <c r="I4" s="30"/>
      <c r="J4" s="30"/>
      <c r="K4" s="30"/>
    </row>
    <row r="6" spans="2:11" ht="15" customHeight="1" x14ac:dyDescent="0.25">
      <c r="B6" s="7" t="s">
        <v>28</v>
      </c>
      <c r="C6" s="7"/>
      <c r="D6" s="2" t="s">
        <v>2</v>
      </c>
      <c r="E6" s="31">
        <v>8</v>
      </c>
      <c r="F6" s="6" t="s">
        <v>16</v>
      </c>
      <c r="G6" s="6"/>
      <c r="H6" s="6"/>
    </row>
    <row r="7" spans="2:11" x14ac:dyDescent="0.25">
      <c r="B7" s="7"/>
      <c r="C7" s="7"/>
      <c r="D7" s="2" t="s">
        <v>3</v>
      </c>
      <c r="E7" s="31">
        <v>5</v>
      </c>
      <c r="F7" s="6" t="s">
        <v>17</v>
      </c>
      <c r="G7" s="6"/>
      <c r="H7" s="6"/>
    </row>
    <row r="8" spans="2:11" x14ac:dyDescent="0.25">
      <c r="B8" s="7"/>
      <c r="C8" s="7"/>
      <c r="D8" s="2" t="s">
        <v>4</v>
      </c>
      <c r="E8" s="31">
        <v>0.9</v>
      </c>
      <c r="F8" s="6" t="s">
        <v>18</v>
      </c>
      <c r="G8" s="6"/>
      <c r="H8" s="6"/>
    </row>
    <row r="9" spans="2:11" x14ac:dyDescent="0.25">
      <c r="B9" s="7"/>
      <c r="C9" s="7"/>
      <c r="D9" s="2" t="s">
        <v>7</v>
      </c>
      <c r="E9" s="31">
        <v>0</v>
      </c>
      <c r="F9" s="6" t="s">
        <v>19</v>
      </c>
      <c r="G9" s="6"/>
      <c r="H9" s="6"/>
    </row>
    <row r="10" spans="2:11" x14ac:dyDescent="0.25">
      <c r="B10" s="7"/>
      <c r="C10" s="7"/>
      <c r="D10" s="2" t="s">
        <v>8</v>
      </c>
      <c r="E10" s="31">
        <v>6</v>
      </c>
      <c r="F10" s="6" t="s">
        <v>20</v>
      </c>
      <c r="G10" s="6"/>
      <c r="H10" s="6"/>
    </row>
    <row r="11" spans="2:11" x14ac:dyDescent="0.25">
      <c r="B11" s="7"/>
      <c r="C11" s="7"/>
      <c r="D11" s="2" t="s">
        <v>9</v>
      </c>
      <c r="E11" s="31">
        <v>8</v>
      </c>
      <c r="F11" s="6" t="s">
        <v>20</v>
      </c>
      <c r="G11" s="6"/>
      <c r="H11" s="6"/>
    </row>
    <row r="12" spans="2:11" x14ac:dyDescent="0.25">
      <c r="B12" s="7"/>
      <c r="C12" s="7"/>
      <c r="D12" s="2" t="s">
        <v>10</v>
      </c>
      <c r="E12" s="31">
        <v>3</v>
      </c>
      <c r="F12" s="6" t="s">
        <v>21</v>
      </c>
      <c r="G12" s="6"/>
      <c r="H12" s="6"/>
    </row>
    <row r="13" spans="2:11" x14ac:dyDescent="0.25">
      <c r="B13" s="7"/>
      <c r="C13" s="7"/>
      <c r="D13" s="2" t="s">
        <v>11</v>
      </c>
      <c r="E13" s="31">
        <v>50</v>
      </c>
      <c r="F13" s="6" t="s">
        <v>22</v>
      </c>
      <c r="G13" s="6"/>
      <c r="H13" s="6"/>
    </row>
    <row r="14" spans="2:11" x14ac:dyDescent="0.25">
      <c r="B14" s="7"/>
      <c r="C14" s="7"/>
      <c r="D14" s="2" t="s">
        <v>12</v>
      </c>
      <c r="E14" s="31">
        <v>350</v>
      </c>
      <c r="F14" s="6" t="s">
        <v>23</v>
      </c>
      <c r="G14" s="6"/>
      <c r="H14" s="6"/>
    </row>
    <row r="15" spans="2:11" x14ac:dyDescent="0.25">
      <c r="B15" s="7"/>
      <c r="C15" s="7"/>
      <c r="D15" s="2" t="s">
        <v>13</v>
      </c>
      <c r="E15" s="31">
        <v>420</v>
      </c>
      <c r="F15" s="6" t="s">
        <v>23</v>
      </c>
      <c r="G15" s="6"/>
      <c r="H15" s="6"/>
    </row>
    <row r="16" spans="2:11" x14ac:dyDescent="0.25">
      <c r="B16" s="7"/>
      <c r="C16" s="7"/>
      <c r="D16" s="2" t="s">
        <v>14</v>
      </c>
      <c r="E16" s="31">
        <v>20</v>
      </c>
      <c r="F16" s="6" t="s">
        <v>24</v>
      </c>
      <c r="G16" s="6"/>
      <c r="H16" s="6"/>
    </row>
    <row r="17" spans="2:23" x14ac:dyDescent="0.25">
      <c r="B17" s="7"/>
      <c r="C17" s="7"/>
      <c r="D17" s="4" t="s">
        <v>15</v>
      </c>
      <c r="E17" s="5">
        <v>0</v>
      </c>
      <c r="F17" s="5">
        <v>1</v>
      </c>
      <c r="G17" s="5">
        <v>2</v>
      </c>
      <c r="H17" s="5">
        <v>3</v>
      </c>
      <c r="I17" s="5">
        <v>4</v>
      </c>
      <c r="J17" s="5">
        <v>5</v>
      </c>
    </row>
    <row r="18" spans="2:23" x14ac:dyDescent="0.25">
      <c r="B18" s="7"/>
      <c r="C18" s="7"/>
      <c r="D18" s="3" t="s">
        <v>5</v>
      </c>
      <c r="E18" s="27">
        <v>8</v>
      </c>
      <c r="F18" s="27">
        <v>8</v>
      </c>
      <c r="G18" s="27">
        <v>8</v>
      </c>
      <c r="H18" s="27">
        <v>8</v>
      </c>
      <c r="I18" s="27">
        <v>8</v>
      </c>
      <c r="J18" s="65">
        <v>8</v>
      </c>
      <c r="K18" s="64" t="s">
        <v>25</v>
      </c>
    </row>
    <row r="19" spans="2:23" x14ac:dyDescent="0.25">
      <c r="B19" s="7"/>
      <c r="C19" s="7"/>
      <c r="D19" s="3" t="s">
        <v>6</v>
      </c>
      <c r="E19" s="27">
        <v>200</v>
      </c>
      <c r="F19" s="27">
        <v>200</v>
      </c>
      <c r="G19" s="27">
        <v>200</v>
      </c>
      <c r="H19" s="27">
        <v>200</v>
      </c>
      <c r="I19" s="27">
        <v>200</v>
      </c>
      <c r="J19" s="65">
        <v>200</v>
      </c>
      <c r="K19" s="64" t="s">
        <v>26</v>
      </c>
    </row>
    <row r="20" spans="2:23" x14ac:dyDescent="0.25">
      <c r="B20" s="7"/>
      <c r="C20" s="7"/>
      <c r="D20" s="3" t="s">
        <v>0</v>
      </c>
      <c r="E20" s="27">
        <v>2500</v>
      </c>
      <c r="F20" s="27">
        <v>1500</v>
      </c>
      <c r="G20" s="27">
        <v>3000</v>
      </c>
      <c r="H20" s="27">
        <v>1000</v>
      </c>
      <c r="I20" s="27">
        <v>2500</v>
      </c>
      <c r="J20" s="65">
        <v>2200</v>
      </c>
      <c r="K20" s="64" t="s">
        <v>26</v>
      </c>
    </row>
    <row r="21" spans="2:23" x14ac:dyDescent="0.25">
      <c r="B21" s="7"/>
      <c r="C21" s="7"/>
      <c r="D21" s="3" t="s">
        <v>1</v>
      </c>
      <c r="E21" s="27">
        <v>22</v>
      </c>
      <c r="F21" s="27">
        <v>19</v>
      </c>
      <c r="G21" s="27">
        <v>21</v>
      </c>
      <c r="H21" s="27">
        <v>21</v>
      </c>
      <c r="I21" s="27">
        <v>22</v>
      </c>
      <c r="J21" s="65">
        <v>20</v>
      </c>
      <c r="K21" s="64" t="s">
        <v>27</v>
      </c>
    </row>
    <row r="22" spans="2:23" x14ac:dyDescent="0.25">
      <c r="E22" s="6"/>
      <c r="F22" s="6"/>
      <c r="G22" s="6"/>
    </row>
    <row r="24" spans="2:23" x14ac:dyDescent="0.25">
      <c r="B24" s="19" t="s">
        <v>38</v>
      </c>
      <c r="C24" s="15" t="s">
        <v>30</v>
      </c>
      <c r="D24" s="16" t="s">
        <v>15</v>
      </c>
      <c r="E24" s="17">
        <v>0</v>
      </c>
      <c r="F24" s="17">
        <v>1</v>
      </c>
      <c r="G24" s="17">
        <v>2</v>
      </c>
      <c r="H24" s="17">
        <v>3</v>
      </c>
      <c r="I24" s="17">
        <v>4</v>
      </c>
      <c r="J24" s="18">
        <v>5</v>
      </c>
    </row>
    <row r="25" spans="2:23" s="8" customFormat="1" ht="60" customHeight="1" x14ac:dyDescent="0.25">
      <c r="B25" s="19"/>
      <c r="C25" s="10" t="s">
        <v>32</v>
      </c>
      <c r="D25" s="14" t="s">
        <v>29</v>
      </c>
      <c r="E25" s="37">
        <f>($E$6/$E$7)*E21</f>
        <v>35.200000000000003</v>
      </c>
      <c r="F25" s="40">
        <f t="shared" ref="F25:J25" si="0">($E$6/$E$7)*F21</f>
        <v>30.400000000000002</v>
      </c>
      <c r="G25" s="40">
        <f t="shared" si="0"/>
        <v>33.6</v>
      </c>
      <c r="H25" s="40">
        <f t="shared" si="0"/>
        <v>33.6</v>
      </c>
      <c r="I25" s="40">
        <f t="shared" si="0"/>
        <v>35.200000000000003</v>
      </c>
      <c r="J25" s="33">
        <f t="shared" si="0"/>
        <v>32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ht="60" customHeight="1" x14ac:dyDescent="0.25">
      <c r="B26" s="19"/>
      <c r="C26" s="10" t="s">
        <v>33</v>
      </c>
      <c r="D26" s="12" t="s">
        <v>31</v>
      </c>
      <c r="E26" s="38">
        <f>E25*$E$8</f>
        <v>31.680000000000003</v>
      </c>
      <c r="F26" s="41">
        <f t="shared" ref="F26:J26" si="1">F25*$E$8</f>
        <v>27.360000000000003</v>
      </c>
      <c r="G26" s="41">
        <f t="shared" si="1"/>
        <v>30.240000000000002</v>
      </c>
      <c r="H26" s="41">
        <f t="shared" si="1"/>
        <v>30.240000000000002</v>
      </c>
      <c r="I26" s="41">
        <f t="shared" si="1"/>
        <v>31.680000000000003</v>
      </c>
      <c r="J26" s="34">
        <f t="shared" si="1"/>
        <v>28.8</v>
      </c>
    </row>
    <row r="27" spans="2:23" ht="60" customHeight="1" x14ac:dyDescent="0.25">
      <c r="B27" s="19"/>
      <c r="C27" s="10" t="s">
        <v>34</v>
      </c>
      <c r="D27" s="12" t="s">
        <v>35</v>
      </c>
      <c r="E27" s="38">
        <f>(E18/$E$7)</f>
        <v>1.6</v>
      </c>
      <c r="F27" s="41">
        <f t="shared" ref="F27:J27" si="2">(F18/$E$7)</f>
        <v>1.6</v>
      </c>
      <c r="G27" s="41">
        <f t="shared" si="2"/>
        <v>1.6</v>
      </c>
      <c r="H27" s="41">
        <f t="shared" si="2"/>
        <v>1.6</v>
      </c>
      <c r="I27" s="41">
        <f t="shared" si="2"/>
        <v>1.6</v>
      </c>
      <c r="J27" s="34">
        <f t="shared" si="2"/>
        <v>1.6</v>
      </c>
    </row>
    <row r="28" spans="2:23" ht="60" customHeight="1" x14ac:dyDescent="0.25">
      <c r="B28" s="19"/>
      <c r="C28" s="11" t="s">
        <v>37</v>
      </c>
      <c r="D28" s="13" t="s">
        <v>36</v>
      </c>
      <c r="E28" s="39">
        <f>E27*$E$8</f>
        <v>1.4400000000000002</v>
      </c>
      <c r="F28" s="42">
        <f t="shared" ref="F28:J28" si="3">F27*$E$8</f>
        <v>1.4400000000000002</v>
      </c>
      <c r="G28" s="42">
        <f t="shared" si="3"/>
        <v>1.4400000000000002</v>
      </c>
      <c r="H28" s="42">
        <f t="shared" si="3"/>
        <v>1.4400000000000002</v>
      </c>
      <c r="I28" s="42">
        <f t="shared" si="3"/>
        <v>1.4400000000000002</v>
      </c>
      <c r="J28" s="20">
        <f t="shared" si="3"/>
        <v>1.4400000000000002</v>
      </c>
    </row>
    <row r="29" spans="2:23" ht="60" customHeight="1" x14ac:dyDescent="0.25"/>
    <row r="30" spans="2:23" ht="15" customHeight="1" x14ac:dyDescent="0.25">
      <c r="B30" s="19" t="s">
        <v>58</v>
      </c>
      <c r="C30" s="15" t="s">
        <v>30</v>
      </c>
      <c r="D30" s="16" t="s">
        <v>15</v>
      </c>
      <c r="E30" s="17">
        <v>0</v>
      </c>
      <c r="F30" s="17">
        <v>1</v>
      </c>
      <c r="G30" s="17">
        <v>2</v>
      </c>
      <c r="H30" s="17">
        <v>3</v>
      </c>
      <c r="I30" s="17">
        <v>4</v>
      </c>
      <c r="J30" s="18">
        <v>5</v>
      </c>
    </row>
    <row r="31" spans="2:23" ht="60" customHeight="1" x14ac:dyDescent="0.25">
      <c r="B31" s="19"/>
      <c r="C31" s="10" t="s">
        <v>39</v>
      </c>
      <c r="D31" s="14" t="s">
        <v>40</v>
      </c>
      <c r="E31" s="43">
        <v>704</v>
      </c>
      <c r="F31" s="45">
        <v>2037</v>
      </c>
      <c r="G31" s="45">
        <v>2376</v>
      </c>
      <c r="H31" s="45">
        <v>999</v>
      </c>
      <c r="I31" s="45">
        <v>2499</v>
      </c>
      <c r="J31" s="32">
        <v>2200</v>
      </c>
    </row>
    <row r="32" spans="2:23" ht="60" customHeight="1" x14ac:dyDescent="0.25">
      <c r="B32" s="19"/>
      <c r="C32" s="10" t="s">
        <v>42</v>
      </c>
      <c r="D32" s="12" t="s">
        <v>41</v>
      </c>
      <c r="E32" s="44">
        <v>1615</v>
      </c>
      <c r="F32" s="46">
        <v>0</v>
      </c>
      <c r="G32" s="46">
        <v>0</v>
      </c>
      <c r="H32" s="46">
        <v>0</v>
      </c>
      <c r="I32" s="46">
        <v>0</v>
      </c>
      <c r="J32" s="28">
        <v>0</v>
      </c>
    </row>
    <row r="33" spans="2:10" ht="60" customHeight="1" x14ac:dyDescent="0.25">
      <c r="B33" s="19"/>
      <c r="C33" s="10" t="s">
        <v>44</v>
      </c>
      <c r="D33" s="12" t="s">
        <v>43</v>
      </c>
      <c r="E33" s="44">
        <v>32</v>
      </c>
      <c r="F33" s="46">
        <v>0</v>
      </c>
      <c r="G33" s="46">
        <v>0</v>
      </c>
      <c r="H33" s="46">
        <v>1</v>
      </c>
      <c r="I33" s="46">
        <v>1</v>
      </c>
      <c r="J33" s="28">
        <v>0</v>
      </c>
    </row>
    <row r="34" spans="2:10" ht="60" customHeight="1" x14ac:dyDescent="0.25">
      <c r="B34" s="19"/>
      <c r="C34" s="10" t="s">
        <v>45</v>
      </c>
      <c r="D34" s="12" t="s">
        <v>46</v>
      </c>
      <c r="E34" s="44">
        <v>73</v>
      </c>
      <c r="F34" s="46">
        <v>0</v>
      </c>
      <c r="G34" s="46">
        <v>0</v>
      </c>
      <c r="H34" s="46">
        <v>0</v>
      </c>
      <c r="I34" s="46">
        <v>0</v>
      </c>
      <c r="J34" s="28">
        <v>0</v>
      </c>
    </row>
    <row r="35" spans="2:10" ht="60" customHeight="1" x14ac:dyDescent="0.25">
      <c r="B35" s="19"/>
      <c r="C35" s="10" t="s">
        <v>48</v>
      </c>
      <c r="D35" s="12" t="s">
        <v>47</v>
      </c>
      <c r="E35" s="44">
        <v>51</v>
      </c>
      <c r="F35" s="46">
        <v>0</v>
      </c>
      <c r="G35" s="46">
        <v>0</v>
      </c>
      <c r="H35" s="46">
        <v>0</v>
      </c>
      <c r="I35" s="46">
        <v>0</v>
      </c>
      <c r="J35" s="28">
        <v>0</v>
      </c>
    </row>
    <row r="36" spans="2:10" ht="60" customHeight="1" x14ac:dyDescent="0.25">
      <c r="B36" s="19"/>
      <c r="C36" s="10" t="s">
        <v>50</v>
      </c>
      <c r="D36" s="12" t="s">
        <v>49</v>
      </c>
      <c r="E36" s="44">
        <v>0</v>
      </c>
      <c r="F36" s="46">
        <v>0</v>
      </c>
      <c r="G36" s="46">
        <v>0</v>
      </c>
      <c r="H36" s="46">
        <v>0</v>
      </c>
      <c r="I36" s="46">
        <v>0</v>
      </c>
      <c r="J36" s="28">
        <v>0</v>
      </c>
    </row>
    <row r="37" spans="2:10" ht="60" customHeight="1" x14ac:dyDescent="0.25">
      <c r="B37" s="19"/>
      <c r="C37" s="10" t="s">
        <v>68</v>
      </c>
      <c r="D37" s="12" t="s">
        <v>52</v>
      </c>
      <c r="E37" s="44">
        <v>20</v>
      </c>
      <c r="F37" s="46">
        <v>71</v>
      </c>
      <c r="G37" s="46">
        <v>71</v>
      </c>
      <c r="H37" s="46">
        <v>71</v>
      </c>
      <c r="I37" s="46">
        <v>71</v>
      </c>
      <c r="J37" s="28">
        <v>71</v>
      </c>
    </row>
    <row r="38" spans="2:10" ht="60" customHeight="1" x14ac:dyDescent="0.25">
      <c r="B38" s="19"/>
      <c r="C38" s="10" t="s">
        <v>53</v>
      </c>
      <c r="D38" s="12" t="s">
        <v>51</v>
      </c>
      <c r="E38" s="44">
        <v>71</v>
      </c>
      <c r="F38" s="46">
        <v>71</v>
      </c>
      <c r="G38" s="46">
        <v>71</v>
      </c>
      <c r="H38" s="46">
        <v>71</v>
      </c>
      <c r="I38" s="46">
        <v>71</v>
      </c>
      <c r="J38" s="28">
        <v>71</v>
      </c>
    </row>
    <row r="39" spans="2:10" ht="60" customHeight="1" x14ac:dyDescent="0.25">
      <c r="B39" s="19"/>
      <c r="C39" s="10" t="s">
        <v>55</v>
      </c>
      <c r="D39" s="12" t="s">
        <v>54</v>
      </c>
      <c r="E39" s="44">
        <v>76</v>
      </c>
      <c r="F39" s="46">
        <v>0</v>
      </c>
      <c r="G39" s="46">
        <v>87</v>
      </c>
      <c r="H39" s="46">
        <v>0</v>
      </c>
      <c r="I39" s="46">
        <v>0</v>
      </c>
      <c r="J39" s="28">
        <v>0</v>
      </c>
    </row>
    <row r="40" spans="2:10" ht="60" customHeight="1" x14ac:dyDescent="0.25">
      <c r="B40" s="19"/>
      <c r="C40" s="11" t="s">
        <v>57</v>
      </c>
      <c r="D40" s="13" t="s">
        <v>56</v>
      </c>
      <c r="E40" s="44">
        <v>0</v>
      </c>
      <c r="F40" s="46">
        <v>537</v>
      </c>
      <c r="G40" s="46">
        <v>0</v>
      </c>
      <c r="H40" s="46">
        <v>0</v>
      </c>
      <c r="I40" s="46">
        <v>0</v>
      </c>
      <c r="J40" s="28">
        <v>0</v>
      </c>
    </row>
    <row r="43" spans="2:10" x14ac:dyDescent="0.25">
      <c r="B43" s="23" t="s">
        <v>63</v>
      </c>
      <c r="C43" s="23"/>
      <c r="D43" s="2" t="s">
        <v>59</v>
      </c>
      <c r="E43" s="22">
        <f>E7*E10</f>
        <v>30</v>
      </c>
      <c r="F43" s="6" t="s">
        <v>22</v>
      </c>
      <c r="G43" s="6"/>
      <c r="H43" s="6"/>
    </row>
    <row r="44" spans="2:10" x14ac:dyDescent="0.25">
      <c r="B44" s="23"/>
      <c r="C44" s="23"/>
      <c r="D44" s="2" t="s">
        <v>60</v>
      </c>
      <c r="E44" s="22">
        <f>E10*(E7/E8)</f>
        <v>33.333333333333329</v>
      </c>
      <c r="F44" s="6" t="s">
        <v>22</v>
      </c>
      <c r="G44" s="6"/>
      <c r="H44" s="6"/>
    </row>
    <row r="45" spans="2:10" x14ac:dyDescent="0.25">
      <c r="B45" s="23"/>
      <c r="C45" s="23"/>
      <c r="D45" s="2" t="s">
        <v>61</v>
      </c>
      <c r="E45" s="22">
        <f>(E7*E11)</f>
        <v>40</v>
      </c>
      <c r="F45" s="6" t="s">
        <v>22</v>
      </c>
      <c r="G45" s="6"/>
      <c r="H45" s="6"/>
    </row>
    <row r="46" spans="2:10" x14ac:dyDescent="0.25">
      <c r="B46" s="23"/>
      <c r="C46" s="23"/>
      <c r="D46" s="2" t="s">
        <v>62</v>
      </c>
      <c r="E46" s="22">
        <f>E11*(E7/E8)</f>
        <v>44.444444444444443</v>
      </c>
      <c r="F46" s="6" t="s">
        <v>22</v>
      </c>
      <c r="G46" s="6"/>
      <c r="H46" s="6"/>
    </row>
    <row r="49" spans="2:13" x14ac:dyDescent="0.25">
      <c r="B49" s="19" t="s">
        <v>65</v>
      </c>
      <c r="C49" s="15" t="s">
        <v>64</v>
      </c>
      <c r="D49" s="16" t="s">
        <v>15</v>
      </c>
      <c r="E49" s="17">
        <v>0</v>
      </c>
      <c r="F49" s="17">
        <v>1</v>
      </c>
      <c r="G49" s="17">
        <v>2</v>
      </c>
      <c r="H49" s="17">
        <v>3</v>
      </c>
      <c r="I49" s="17">
        <v>4</v>
      </c>
      <c r="J49" s="18">
        <v>5</v>
      </c>
      <c r="K49" s="25" t="s">
        <v>67</v>
      </c>
      <c r="L49" s="21"/>
      <c r="M49" s="21"/>
    </row>
    <row r="50" spans="2:13" ht="30" customHeight="1" x14ac:dyDescent="0.25">
      <c r="B50" s="19"/>
      <c r="C50" s="10" t="s">
        <v>71</v>
      </c>
      <c r="D50" s="14" t="s">
        <v>66</v>
      </c>
      <c r="E50" s="52">
        <f>(E25*E37)-E31</f>
        <v>0</v>
      </c>
      <c r="F50" s="53">
        <f t="shared" ref="F50:J50" si="4">(F25*F37)-F31</f>
        <v>121.40000000000009</v>
      </c>
      <c r="G50" s="53">
        <f t="shared" si="4"/>
        <v>9.5999999999999091</v>
      </c>
      <c r="H50" s="53">
        <f t="shared" si="4"/>
        <v>1386.6</v>
      </c>
      <c r="I50" s="53">
        <f t="shared" si="4"/>
        <v>0.20000000000027285</v>
      </c>
      <c r="J50" s="53">
        <f t="shared" si="4"/>
        <v>72</v>
      </c>
      <c r="K50" s="58" t="s">
        <v>69</v>
      </c>
      <c r="L50" s="59" t="s">
        <v>70</v>
      </c>
      <c r="M50" s="60">
        <v>0</v>
      </c>
    </row>
    <row r="51" spans="2:13" ht="30" customHeight="1" x14ac:dyDescent="0.25">
      <c r="B51" s="19"/>
      <c r="C51" s="10" t="s">
        <v>71</v>
      </c>
      <c r="D51" s="12" t="s">
        <v>72</v>
      </c>
      <c r="E51" s="57">
        <f>(E26*E35)-E32</f>
        <v>0.68000000000006366</v>
      </c>
      <c r="F51" s="35">
        <f t="shared" ref="F51:J51" si="5">(F26*F35)-F32</f>
        <v>0</v>
      </c>
      <c r="G51" s="35">
        <f t="shared" si="5"/>
        <v>0</v>
      </c>
      <c r="H51" s="35">
        <f t="shared" si="5"/>
        <v>0</v>
      </c>
      <c r="I51" s="35">
        <f t="shared" si="5"/>
        <v>0</v>
      </c>
      <c r="J51" s="35">
        <f t="shared" si="5"/>
        <v>0</v>
      </c>
      <c r="K51" s="61" t="s">
        <v>69</v>
      </c>
      <c r="L51" s="62" t="s">
        <v>70</v>
      </c>
      <c r="M51" s="63">
        <v>0</v>
      </c>
    </row>
    <row r="52" spans="2:13" ht="30" customHeight="1" x14ac:dyDescent="0.25">
      <c r="B52" s="19"/>
      <c r="C52" s="10" t="s">
        <v>71</v>
      </c>
      <c r="D52" s="12" t="s">
        <v>74</v>
      </c>
      <c r="E52" s="55"/>
      <c r="F52" s="35">
        <f>F37-E38</f>
        <v>0</v>
      </c>
      <c r="G52" s="35">
        <f t="shared" ref="G52:J52" si="6">G37-F38</f>
        <v>0</v>
      </c>
      <c r="H52" s="35">
        <f t="shared" si="6"/>
        <v>0</v>
      </c>
      <c r="I52" s="35">
        <f t="shared" si="6"/>
        <v>0</v>
      </c>
      <c r="J52" s="35">
        <f t="shared" si="6"/>
        <v>0</v>
      </c>
      <c r="K52" s="61" t="s">
        <v>69</v>
      </c>
      <c r="L52" s="62" t="s">
        <v>73</v>
      </c>
      <c r="M52" s="60">
        <v>0</v>
      </c>
    </row>
    <row r="53" spans="2:13" ht="30" customHeight="1" x14ac:dyDescent="0.25">
      <c r="B53" s="19"/>
      <c r="C53" s="10" t="s">
        <v>71</v>
      </c>
      <c r="D53" s="12" t="s">
        <v>75</v>
      </c>
      <c r="E53" s="55"/>
      <c r="F53" s="35">
        <f>F38-F37-F35+F36</f>
        <v>0</v>
      </c>
      <c r="G53" s="35">
        <f t="shared" ref="G53:J53" si="7">G38-G37-G35+G36</f>
        <v>0</v>
      </c>
      <c r="H53" s="35">
        <f t="shared" si="7"/>
        <v>0</v>
      </c>
      <c r="I53" s="35">
        <f t="shared" si="7"/>
        <v>0</v>
      </c>
      <c r="J53" s="35">
        <f t="shared" si="7"/>
        <v>0</v>
      </c>
      <c r="K53" s="61" t="s">
        <v>69</v>
      </c>
      <c r="L53" s="59" t="s">
        <v>73</v>
      </c>
      <c r="M53" s="63">
        <v>0</v>
      </c>
    </row>
    <row r="54" spans="2:13" ht="30" customHeight="1" x14ac:dyDescent="0.25">
      <c r="B54" s="19"/>
      <c r="C54" s="10" t="s">
        <v>71</v>
      </c>
      <c r="D54" s="12" t="s">
        <v>76</v>
      </c>
      <c r="E54" s="54">
        <f>E37-E16</f>
        <v>0</v>
      </c>
      <c r="F54" s="56"/>
      <c r="G54" s="56"/>
      <c r="H54" s="56"/>
      <c r="I54" s="56"/>
      <c r="J54" s="56"/>
      <c r="K54" s="61" t="s">
        <v>69</v>
      </c>
      <c r="L54" s="59" t="s">
        <v>73</v>
      </c>
      <c r="M54" s="63">
        <v>0</v>
      </c>
    </row>
    <row r="55" spans="2:13" ht="30" customHeight="1" x14ac:dyDescent="0.25">
      <c r="B55" s="19"/>
      <c r="C55" s="10" t="s">
        <v>71</v>
      </c>
      <c r="D55" s="12" t="s">
        <v>77</v>
      </c>
      <c r="E55" s="54">
        <f>E38-E37-E35+E36</f>
        <v>0</v>
      </c>
      <c r="F55" s="56"/>
      <c r="G55" s="56"/>
      <c r="H55" s="56"/>
      <c r="I55" s="56"/>
      <c r="J55" s="56"/>
      <c r="K55" s="61" t="s">
        <v>69</v>
      </c>
      <c r="L55" s="59" t="s">
        <v>73</v>
      </c>
      <c r="M55" s="63">
        <v>0</v>
      </c>
    </row>
    <row r="56" spans="2:13" ht="30" customHeight="1" x14ac:dyDescent="0.25">
      <c r="B56" s="19"/>
      <c r="C56" s="10" t="s">
        <v>71</v>
      </c>
      <c r="D56" s="12" t="s">
        <v>79</v>
      </c>
      <c r="E56" s="54">
        <f>E33-(E27*E37)</f>
        <v>0</v>
      </c>
      <c r="F56" s="35">
        <f t="shared" ref="F56:J56" si="8">F33-(F27*F37)</f>
        <v>-113.60000000000001</v>
      </c>
      <c r="G56" s="35">
        <f t="shared" si="8"/>
        <v>-113.60000000000001</v>
      </c>
      <c r="H56" s="35">
        <f t="shared" si="8"/>
        <v>-112.60000000000001</v>
      </c>
      <c r="I56" s="35">
        <f t="shared" si="8"/>
        <v>-112.60000000000001</v>
      </c>
      <c r="J56" s="35">
        <f t="shared" si="8"/>
        <v>-113.60000000000001</v>
      </c>
      <c r="K56" s="61" t="s">
        <v>69</v>
      </c>
      <c r="L56" s="59" t="s">
        <v>78</v>
      </c>
      <c r="M56" s="63">
        <v>0</v>
      </c>
    </row>
    <row r="57" spans="2:13" ht="30" customHeight="1" x14ac:dyDescent="0.25">
      <c r="B57" s="19"/>
      <c r="C57" s="10" t="s">
        <v>71</v>
      </c>
      <c r="D57" s="12" t="s">
        <v>80</v>
      </c>
      <c r="E57" s="54">
        <f>E34-(E28*E35)</f>
        <v>-0.44000000000001194</v>
      </c>
      <c r="F57" s="35">
        <f t="shared" ref="F57:J57" si="9">F34-(F28*F35)</f>
        <v>0</v>
      </c>
      <c r="G57" s="35">
        <f t="shared" si="9"/>
        <v>0</v>
      </c>
      <c r="H57" s="35">
        <f t="shared" si="9"/>
        <v>0</v>
      </c>
      <c r="I57" s="35">
        <f t="shared" si="9"/>
        <v>0</v>
      </c>
      <c r="J57" s="35">
        <f t="shared" si="9"/>
        <v>0</v>
      </c>
      <c r="K57" s="61" t="s">
        <v>69</v>
      </c>
      <c r="L57" s="59" t="s">
        <v>78</v>
      </c>
      <c r="M57" s="63">
        <v>0</v>
      </c>
    </row>
    <row r="58" spans="2:13" ht="30" customHeight="1" x14ac:dyDescent="0.25">
      <c r="B58" s="19"/>
      <c r="C58" s="10" t="s">
        <v>71</v>
      </c>
      <c r="D58" s="12" t="s">
        <v>81</v>
      </c>
      <c r="E58" s="54">
        <f>E39-E19</f>
        <v>-124</v>
      </c>
      <c r="F58" s="35">
        <f t="shared" ref="F58:J58" si="10">F39-F19</f>
        <v>-200</v>
      </c>
      <c r="G58" s="35">
        <f t="shared" si="10"/>
        <v>-113</v>
      </c>
      <c r="H58" s="35">
        <f t="shared" si="10"/>
        <v>-200</v>
      </c>
      <c r="I58" s="35">
        <f t="shared" si="10"/>
        <v>-200</v>
      </c>
      <c r="J58" s="35">
        <f t="shared" si="10"/>
        <v>-200</v>
      </c>
      <c r="K58" s="61" t="s">
        <v>69</v>
      </c>
      <c r="L58" s="62" t="s">
        <v>78</v>
      </c>
      <c r="M58" s="63">
        <v>0</v>
      </c>
    </row>
    <row r="59" spans="2:13" ht="30" customHeight="1" x14ac:dyDescent="0.25">
      <c r="B59" s="19"/>
      <c r="C59" s="10" t="s">
        <v>71</v>
      </c>
      <c r="D59" s="12" t="s">
        <v>82</v>
      </c>
      <c r="E59" s="55"/>
      <c r="F59" s="35">
        <f>E40+F31+F32+F33+F34+F39-F20-F40</f>
        <v>0</v>
      </c>
      <c r="G59" s="35">
        <f t="shared" ref="G59:J59" si="11">F40+G31+G32+G33+G34+G39-G20-G40</f>
        <v>0</v>
      </c>
      <c r="H59" s="35">
        <f t="shared" si="11"/>
        <v>0</v>
      </c>
      <c r="I59" s="35">
        <f t="shared" si="11"/>
        <v>0</v>
      </c>
      <c r="J59" s="35">
        <f t="shared" si="11"/>
        <v>0</v>
      </c>
      <c r="K59" s="61" t="s">
        <v>69</v>
      </c>
      <c r="L59" s="59" t="s">
        <v>73</v>
      </c>
      <c r="M59" s="63">
        <v>0</v>
      </c>
    </row>
    <row r="60" spans="2:13" ht="30" customHeight="1" x14ac:dyDescent="0.25">
      <c r="B60" s="19"/>
      <c r="C60" s="10" t="s">
        <v>71</v>
      </c>
      <c r="D60" s="12" t="s">
        <v>83</v>
      </c>
      <c r="E60" s="54">
        <f>E9+E31+E32+E33+E34+E39-E20-E40</f>
        <v>0</v>
      </c>
      <c r="F60" s="56"/>
      <c r="G60" s="56"/>
      <c r="H60" s="56"/>
      <c r="I60" s="56"/>
      <c r="J60" s="56"/>
      <c r="K60" s="61" t="s">
        <v>69</v>
      </c>
      <c r="L60" s="59" t="s">
        <v>73</v>
      </c>
      <c r="M60" s="63">
        <v>0</v>
      </c>
    </row>
    <row r="61" spans="2:13" ht="30" customHeight="1" x14ac:dyDescent="0.25">
      <c r="B61" s="19"/>
      <c r="C61" s="10" t="s">
        <v>71</v>
      </c>
      <c r="D61" s="12" t="s">
        <v>84</v>
      </c>
      <c r="E61" s="55"/>
      <c r="F61" s="35">
        <f>F31+F32+F33+F34+F39+E40-F20</f>
        <v>537</v>
      </c>
      <c r="G61" s="35">
        <f t="shared" ref="G61:J61" si="12">G31+G32+G33+G34+G39+F40-G20</f>
        <v>0</v>
      </c>
      <c r="H61" s="35">
        <f t="shared" si="12"/>
        <v>0</v>
      </c>
      <c r="I61" s="35">
        <f t="shared" si="12"/>
        <v>0</v>
      </c>
      <c r="J61" s="35">
        <f t="shared" si="12"/>
        <v>0</v>
      </c>
      <c r="K61" s="61" t="s">
        <v>69</v>
      </c>
      <c r="L61" s="50" t="s">
        <v>70</v>
      </c>
      <c r="M61" s="63">
        <v>0</v>
      </c>
    </row>
    <row r="62" spans="2:13" ht="30" customHeight="1" x14ac:dyDescent="0.25">
      <c r="B62" s="19"/>
      <c r="C62" s="11" t="s">
        <v>71</v>
      </c>
      <c r="D62" s="13" t="s">
        <v>85</v>
      </c>
      <c r="E62" s="47">
        <f>E9+E31+E32+E33+E34+E39-E20</f>
        <v>0</v>
      </c>
      <c r="F62" s="48"/>
      <c r="G62" s="48"/>
      <c r="H62" s="48"/>
      <c r="I62" s="48"/>
      <c r="J62" s="48"/>
      <c r="K62" s="49" t="s">
        <v>69</v>
      </c>
      <c r="L62" s="50" t="s">
        <v>70</v>
      </c>
      <c r="M62" s="51">
        <v>0</v>
      </c>
    </row>
    <row r="64" spans="2:13" s="24" customFormat="1" ht="30" customHeight="1" x14ac:dyDescent="0.25">
      <c r="B64" s="23" t="s">
        <v>87</v>
      </c>
      <c r="C64" s="35" t="s">
        <v>86</v>
      </c>
      <c r="D64" s="36" t="s">
        <v>87</v>
      </c>
    </row>
    <row r="65" spans="2:23" s="26" customFormat="1" ht="30" customHeight="1" x14ac:dyDescent="0.25">
      <c r="B65" s="23"/>
      <c r="C65" s="35" t="s">
        <v>88</v>
      </c>
      <c r="D65" s="36">
        <f>((E31+F31+G31+H31+I31+J31)*E43)+((E32+F32+G32+H32+I32+J32)*E44)+((E33+F33+G33+H33+I33+J33)*E45)+((E34+F34+G34+H34+I34+J34)*E46)+((E39+F39+G39+H39+I39+J39)*E13)+((E40+F40+G40+H40+I40+J40)*E12)+((E35+F35+G35+H35+I35+J35)*E14)+((E36+F36+G36+H36+I36+J36)*E15)</f>
        <v>410498.77777777775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</sheetData>
  <mergeCells count="25">
    <mergeCell ref="F45:H45"/>
    <mergeCell ref="F46:H46"/>
    <mergeCell ref="B43:C46"/>
    <mergeCell ref="B49:B62"/>
    <mergeCell ref="K49:M49"/>
    <mergeCell ref="B64:B65"/>
    <mergeCell ref="B6:C21"/>
    <mergeCell ref="B24:B28"/>
    <mergeCell ref="B30:B40"/>
    <mergeCell ref="F43:H43"/>
    <mergeCell ref="F44:H44"/>
    <mergeCell ref="B2:K2"/>
    <mergeCell ref="B4:K4"/>
    <mergeCell ref="F12:H12"/>
    <mergeCell ref="F13:H13"/>
    <mergeCell ref="F14:H14"/>
    <mergeCell ref="F15:H15"/>
    <mergeCell ref="F16:H16"/>
    <mergeCell ref="E22:G22"/>
    <mergeCell ref="F6:H6"/>
    <mergeCell ref="F7:H7"/>
    <mergeCell ref="F8:H8"/>
    <mergeCell ref="F9:H9"/>
    <mergeCell ref="F10:H10"/>
    <mergeCell ref="F11:H11"/>
  </mergeCells>
  <pageMargins left="0.7" right="0.7" top="0.75" bottom="0.75" header="0.3" footer="0.3"/>
  <ignoredErrors>
    <ignoredError sqref="E27:J2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Salazar López</dc:creator>
  <cp:lastModifiedBy>Bryan Salazar López</cp:lastModifiedBy>
  <dcterms:created xsi:type="dcterms:W3CDTF">2021-10-09T16:15:04Z</dcterms:created>
  <dcterms:modified xsi:type="dcterms:W3CDTF">2021-10-09T18:08:02Z</dcterms:modified>
</cp:coreProperties>
</file>